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5480" windowHeight="11640" activeTab="0"/>
  </bookViews>
  <sheets>
    <sheet name="Career Service" sheetId="1" r:id="rId1"/>
    <sheet name="Professional &amp; Executive" sheetId="2" r:id="rId2"/>
  </sheets>
  <definedNames>
    <definedName name="_xlnm.Print_Area" localSheetId="0">'Career Service'!$A$1:$N$66</definedName>
    <definedName name="_xlnm.Print_Area" localSheetId="1">'Professional &amp; Executive'!$A$1:$J$49</definedName>
  </definedNames>
  <calcPr fullCalcOnLoad="1"/>
</workbook>
</file>

<file path=xl/sharedStrings.xml><?xml version="1.0" encoding="utf-8"?>
<sst xmlns="http://schemas.openxmlformats.org/spreadsheetml/2006/main" count="68" uniqueCount="62">
  <si>
    <t xml:space="preserve"> </t>
  </si>
  <si>
    <t>ENTRY</t>
  </si>
  <si>
    <t>BASE</t>
  </si>
  <si>
    <t>MIDPOINT</t>
  </si>
  <si>
    <t>MAXIMUM</t>
  </si>
  <si>
    <t>CAREER</t>
  </si>
  <si>
    <t>PAY GRADE</t>
  </si>
  <si>
    <t>C101</t>
  </si>
  <si>
    <t>C102</t>
  </si>
  <si>
    <t>C103</t>
  </si>
  <si>
    <t>C104</t>
  </si>
  <si>
    <t>C105</t>
  </si>
  <si>
    <t>C106</t>
  </si>
  <si>
    <t>C107</t>
  </si>
  <si>
    <t>C108</t>
  </si>
  <si>
    <t>C109</t>
  </si>
  <si>
    <t>C110</t>
  </si>
  <si>
    <t>C111</t>
  </si>
  <si>
    <t>C112</t>
  </si>
  <si>
    <t>C113</t>
  </si>
  <si>
    <t>C114</t>
  </si>
  <si>
    <t>C115</t>
  </si>
  <si>
    <t>C116</t>
  </si>
  <si>
    <t>C117</t>
  </si>
  <si>
    <t>C118</t>
  </si>
  <si>
    <t>C119</t>
  </si>
  <si>
    <t>C120</t>
  </si>
  <si>
    <t>C121</t>
  </si>
  <si>
    <t>C122</t>
  </si>
  <si>
    <t>C123</t>
  </si>
  <si>
    <t>C124</t>
  </si>
  <si>
    <t>C125</t>
  </si>
  <si>
    <t>C126</t>
  </si>
  <si>
    <t>C127</t>
  </si>
  <si>
    <t>C128</t>
  </si>
  <si>
    <t>C129</t>
  </si>
  <si>
    <t>C130</t>
  </si>
  <si>
    <t>PROFESSIONAL &amp; EXECUTIVE PAY PLAN</t>
  </si>
  <si>
    <t>N901</t>
  </si>
  <si>
    <t>N902</t>
  </si>
  <si>
    <t>N903</t>
  </si>
  <si>
    <t>N904</t>
  </si>
  <si>
    <t>N905</t>
  </si>
  <si>
    <t>N906</t>
  </si>
  <si>
    <t>N907</t>
  </si>
  <si>
    <t>N908</t>
  </si>
  <si>
    <t>N909</t>
  </si>
  <si>
    <t>N910</t>
  </si>
  <si>
    <t>N911</t>
  </si>
  <si>
    <t>N912</t>
  </si>
  <si>
    <t>N913</t>
  </si>
  <si>
    <t>N914</t>
  </si>
  <si>
    <t>N915</t>
  </si>
  <si>
    <t>N916</t>
  </si>
  <si>
    <t>N917</t>
  </si>
  <si>
    <t>N918</t>
  </si>
  <si>
    <t>N919</t>
  </si>
  <si>
    <t>N920</t>
  </si>
  <si>
    <t>N921</t>
  </si>
  <si>
    <t>N922</t>
  </si>
  <si>
    <t>UNIVERSITY OF ARKANSAS AT LITTLE ROCK</t>
  </si>
  <si>
    <t>2011-2012 Pay Plan for Classified Employees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</si>
</sst>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3">
    <font>
      <sz val="10"/>
      <name val="Arial"/>
      <family val="0"/>
    </font>
    <font>
      <b/>
      <i/>
      <sz val="14"/>
      <name val="Arial"/>
      <family val="2"/>
    </font>
    <font>
      <b/>
      <i/>
      <sz val="12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i/>
      <sz val="14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i/>
      <sz val="18"/>
      <name val="Arial"/>
      <family val="2"/>
    </font>
    <font>
      <i/>
      <sz val="16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49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6" fontId="0" fillId="0" borderId="0" xfId="0" applyNumberFormat="1" applyBorder="1" applyAlignment="1">
      <alignment horizontal="center" vertical="center"/>
    </xf>
    <xf numFmtId="6" fontId="6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6" fontId="0" fillId="0" borderId="0" xfId="0" applyNumberForma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6" fontId="0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6" fontId="0" fillId="0" borderId="1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6" fontId="0" fillId="0" borderId="10" xfId="0" applyNumberFormat="1" applyFont="1" applyFill="1" applyBorder="1" applyAlignment="1">
      <alignment horizontal="center" vertical="center"/>
    </xf>
    <xf numFmtId="6" fontId="0" fillId="0" borderId="13" xfId="0" applyNumberFormat="1" applyFont="1" applyFill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4" fillId="0" borderId="0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6" fontId="10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6" fontId="1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vertical="center" wrapText="1"/>
    </xf>
    <xf numFmtId="49" fontId="16" fillId="0" borderId="0" xfId="0" applyNumberFormat="1" applyFont="1" applyBorder="1" applyAlignment="1">
      <alignment horizontal="center" vertical="center"/>
    </xf>
    <xf numFmtId="0" fontId="16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49" fontId="16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 vertical="center"/>
    </xf>
    <xf numFmtId="0" fontId="15" fillId="0" borderId="0" xfId="0" applyNumberFormat="1" applyFont="1" applyBorder="1" applyAlignment="1">
      <alignment vertical="center"/>
    </xf>
    <xf numFmtId="0" fontId="17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6" fontId="11" fillId="0" borderId="0" xfId="0" applyNumberFormat="1" applyFont="1" applyBorder="1" applyAlignment="1">
      <alignment horizontal="center" vertical="center"/>
    </xf>
    <xf numFmtId="6" fontId="18" fillId="0" borderId="0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1"/>
  <sheetViews>
    <sheetView tabSelected="1" zoomScalePageLayoutView="0" workbookViewId="0" topLeftCell="A1">
      <selection activeCell="A1" sqref="A1:M1"/>
    </sheetView>
  </sheetViews>
  <sheetFormatPr defaultColWidth="9.140625" defaultRowHeight="15" customHeight="1"/>
  <cols>
    <col min="1" max="1" width="19.8515625" style="25" customWidth="1"/>
    <col min="2" max="2" width="3.7109375" style="25" customWidth="1"/>
    <col min="3" max="3" width="13.57421875" style="8" customWidth="1"/>
    <col min="4" max="5" width="2.7109375" style="8" customWidth="1"/>
    <col min="6" max="6" width="13.57421875" style="8" customWidth="1"/>
    <col min="7" max="7" width="4.7109375" style="8" customWidth="1"/>
    <col min="8" max="8" width="16.57421875" style="8" customWidth="1"/>
    <col min="9" max="9" width="4.7109375" style="8" customWidth="1"/>
    <col min="10" max="10" width="16.421875" style="8" customWidth="1"/>
    <col min="11" max="12" width="2.7109375" style="8" customWidth="1"/>
    <col min="13" max="13" width="14.7109375" style="8" customWidth="1"/>
    <col min="14" max="14" width="3.7109375" style="8" customWidth="1"/>
    <col min="15" max="15" width="8.7109375" style="32" customWidth="1"/>
    <col min="16" max="16" width="2.7109375" style="8" customWidth="1"/>
    <col min="17" max="17" width="7.57421875" style="8" customWidth="1"/>
    <col min="18" max="18" width="2.7109375" style="11" customWidth="1"/>
    <col min="19" max="19" width="7.57421875" style="11" customWidth="1"/>
    <col min="20" max="20" width="2.7109375" style="8" customWidth="1"/>
    <col min="21" max="21" width="7.57421875" style="8" customWidth="1"/>
    <col min="22" max="16384" width="9.140625" style="8" customWidth="1"/>
  </cols>
  <sheetData>
    <row r="1" spans="1:20" s="52" customFormat="1" ht="23.25">
      <c r="A1" s="66" t="s">
        <v>60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50"/>
      <c r="O1" s="51"/>
      <c r="Q1" s="53"/>
      <c r="R1" s="54"/>
      <c r="S1" s="54"/>
      <c r="T1" s="55"/>
    </row>
    <row r="2" spans="1:20" s="52" customFormat="1" ht="23.25">
      <c r="A2" s="66" t="s">
        <v>61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O2" s="56"/>
      <c r="Q2" s="55"/>
      <c r="R2" s="54"/>
      <c r="S2" s="54"/>
      <c r="T2" s="55"/>
    </row>
    <row r="3" spans="1:20" s="52" customFormat="1" ht="23.25">
      <c r="A3" s="36"/>
      <c r="B3" s="40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O3" s="56"/>
      <c r="Q3" s="55"/>
      <c r="R3" s="54"/>
      <c r="S3" s="54"/>
      <c r="T3" s="55"/>
    </row>
    <row r="4" spans="1:21" s="36" customFormat="1" ht="30" customHeight="1">
      <c r="A4" s="57" t="s">
        <v>6</v>
      </c>
      <c r="B4" s="58"/>
      <c r="C4" s="59" t="s">
        <v>1</v>
      </c>
      <c r="D4" s="60"/>
      <c r="E4" s="58"/>
      <c r="F4" s="60" t="s">
        <v>2</v>
      </c>
      <c r="G4" s="60"/>
      <c r="H4" s="60" t="s">
        <v>3</v>
      </c>
      <c r="I4" s="60"/>
      <c r="J4" s="60" t="s">
        <v>4</v>
      </c>
      <c r="K4" s="58"/>
      <c r="L4" s="58"/>
      <c r="M4" s="59" t="s">
        <v>5</v>
      </c>
      <c r="N4" s="41"/>
      <c r="O4" s="40"/>
      <c r="Q4" s="40"/>
      <c r="R4" s="42"/>
      <c r="S4" s="40"/>
      <c r="T4" s="40"/>
      <c r="U4" s="40"/>
    </row>
    <row r="5" spans="1:19" s="36" customFormat="1" ht="30" customHeight="1">
      <c r="A5" s="62"/>
      <c r="B5" s="62"/>
      <c r="C5" s="39" t="s">
        <v>0</v>
      </c>
      <c r="D5" s="39"/>
      <c r="E5" s="61"/>
      <c r="F5" s="38"/>
      <c r="G5" s="39"/>
      <c r="H5" s="39"/>
      <c r="I5" s="39"/>
      <c r="J5" s="39"/>
      <c r="K5" s="61"/>
      <c r="L5" s="61"/>
      <c r="M5" s="61"/>
      <c r="N5" s="61"/>
      <c r="O5" s="43"/>
      <c r="R5" s="37"/>
      <c r="S5" s="37"/>
    </row>
    <row r="6" spans="1:19" s="36" customFormat="1" ht="15" customHeight="1">
      <c r="A6" s="63" t="s">
        <v>7</v>
      </c>
      <c r="B6" s="39"/>
      <c r="C6" s="64">
        <v>15080</v>
      </c>
      <c r="D6" s="64"/>
      <c r="E6" s="64"/>
      <c r="F6" s="64">
        <f>C6*1.04</f>
        <v>15683.2</v>
      </c>
      <c r="G6" s="64"/>
      <c r="H6" s="64">
        <f>(J6-F6)/2+F6</f>
        <v>18663.008</v>
      </c>
      <c r="I6" s="64"/>
      <c r="J6" s="64">
        <f>F6*1.38</f>
        <v>21642.816</v>
      </c>
      <c r="K6" s="65"/>
      <c r="L6" s="64"/>
      <c r="M6" s="64">
        <f>J6*1.08</f>
        <v>23374.241280000002</v>
      </c>
      <c r="N6" s="61"/>
      <c r="O6" s="43"/>
      <c r="R6" s="37"/>
      <c r="S6" s="37"/>
    </row>
    <row r="7" spans="1:21" s="36" customFormat="1" ht="15" customHeight="1">
      <c r="A7" s="63"/>
      <c r="B7" s="62"/>
      <c r="C7" s="64"/>
      <c r="D7" s="64"/>
      <c r="E7" s="61"/>
      <c r="F7" s="39"/>
      <c r="G7" s="39"/>
      <c r="H7" s="64"/>
      <c r="I7" s="64"/>
      <c r="J7" s="64"/>
      <c r="K7" s="65"/>
      <c r="L7" s="61"/>
      <c r="M7" s="64"/>
      <c r="N7" s="64"/>
      <c r="O7" s="46"/>
      <c r="Q7" s="44"/>
      <c r="R7" s="37"/>
      <c r="S7" s="44"/>
      <c r="T7" s="44"/>
      <c r="U7" s="44"/>
    </row>
    <row r="8" spans="1:21" s="36" customFormat="1" ht="15" customHeight="1">
      <c r="A8" s="63" t="s">
        <v>8</v>
      </c>
      <c r="B8" s="39"/>
      <c r="C8" s="64">
        <f>F8-(F8*0.058)</f>
        <v>15512.253120000001</v>
      </c>
      <c r="D8" s="64"/>
      <c r="E8" s="64"/>
      <c r="F8" s="64">
        <f>F6*1.05</f>
        <v>16467.36</v>
      </c>
      <c r="G8" s="64"/>
      <c r="H8" s="64">
        <f>(J8-F8)/2+F8</f>
        <v>19760.832000000002</v>
      </c>
      <c r="I8" s="64"/>
      <c r="J8" s="64">
        <f>F8*1.4</f>
        <v>23054.304</v>
      </c>
      <c r="K8" s="65"/>
      <c r="L8" s="64"/>
      <c r="M8" s="64">
        <f aca="true" t="shared" si="0" ref="M8:M64">J8*1.08</f>
        <v>24898.64832</v>
      </c>
      <c r="N8" s="64"/>
      <c r="O8" s="46"/>
      <c r="Q8" s="45"/>
      <c r="R8" s="37"/>
      <c r="S8" s="45"/>
      <c r="T8" s="44"/>
      <c r="U8" s="45"/>
    </row>
    <row r="9" spans="1:21" s="36" customFormat="1" ht="15" customHeight="1">
      <c r="A9" s="63"/>
      <c r="B9" s="39"/>
      <c r="C9" s="64"/>
      <c r="D9" s="64"/>
      <c r="E9" s="61"/>
      <c r="F9" s="39"/>
      <c r="G9" s="39"/>
      <c r="H9" s="64"/>
      <c r="I9" s="64"/>
      <c r="J9" s="64"/>
      <c r="K9" s="65"/>
      <c r="L9" s="61"/>
      <c r="M9" s="64"/>
      <c r="N9" s="64"/>
      <c r="O9" s="46"/>
      <c r="Q9" s="44"/>
      <c r="R9" s="37"/>
      <c r="S9" s="44"/>
      <c r="T9" s="44"/>
      <c r="U9" s="44"/>
    </row>
    <row r="10" spans="1:21" s="36" customFormat="1" ht="15" customHeight="1">
      <c r="A10" s="63" t="s">
        <v>9</v>
      </c>
      <c r="B10" s="39"/>
      <c r="C10" s="64">
        <f aca="true" t="shared" si="1" ref="C10:C64">F10-(F10*0.058)</f>
        <v>16287.865776000002</v>
      </c>
      <c r="D10" s="64"/>
      <c r="E10" s="64"/>
      <c r="F10" s="64">
        <f>F8*1.05</f>
        <v>17290.728000000003</v>
      </c>
      <c r="G10" s="64"/>
      <c r="H10" s="64">
        <f>(J10-F10)/2+F10</f>
        <v>20921.780880000002</v>
      </c>
      <c r="I10" s="64"/>
      <c r="J10" s="64">
        <f>F10*1.42</f>
        <v>24552.83376</v>
      </c>
      <c r="K10" s="65"/>
      <c r="L10" s="64"/>
      <c r="M10" s="64">
        <f t="shared" si="0"/>
        <v>26517.060460800003</v>
      </c>
      <c r="N10" s="64"/>
      <c r="O10" s="46"/>
      <c r="Q10" s="45"/>
      <c r="R10" s="37"/>
      <c r="S10" s="45"/>
      <c r="T10" s="44"/>
      <c r="U10" s="45"/>
    </row>
    <row r="11" spans="1:21" s="36" customFormat="1" ht="15" customHeight="1">
      <c r="A11" s="63"/>
      <c r="B11" s="39"/>
      <c r="C11" s="64"/>
      <c r="D11" s="64"/>
      <c r="E11" s="61"/>
      <c r="F11" s="39"/>
      <c r="G11" s="39"/>
      <c r="H11" s="64"/>
      <c r="I11" s="64"/>
      <c r="J11" s="64"/>
      <c r="K11" s="65"/>
      <c r="L11" s="61"/>
      <c r="M11" s="64"/>
      <c r="N11" s="64"/>
      <c r="O11" s="46"/>
      <c r="Q11" s="44"/>
      <c r="R11" s="37"/>
      <c r="S11" s="44"/>
      <c r="T11" s="44"/>
      <c r="U11" s="44"/>
    </row>
    <row r="12" spans="1:21" s="36" customFormat="1" ht="15" customHeight="1">
      <c r="A12" s="63" t="s">
        <v>10</v>
      </c>
      <c r="B12" s="39"/>
      <c r="C12" s="64">
        <f t="shared" si="1"/>
        <v>17102.259064800004</v>
      </c>
      <c r="D12" s="64"/>
      <c r="E12" s="64"/>
      <c r="F12" s="64">
        <f>F10*1.05</f>
        <v>18155.264400000004</v>
      </c>
      <c r="G12" s="64"/>
      <c r="H12" s="64">
        <f>(J12-F12)/2+F12</f>
        <v>22149.422568</v>
      </c>
      <c r="I12" s="64"/>
      <c r="J12" s="64">
        <f>F12*1.44</f>
        <v>26143.580736000004</v>
      </c>
      <c r="K12" s="65"/>
      <c r="L12" s="64"/>
      <c r="M12" s="64">
        <f t="shared" si="0"/>
        <v>28235.067194880005</v>
      </c>
      <c r="N12" s="64"/>
      <c r="O12" s="46"/>
      <c r="Q12" s="45"/>
      <c r="R12" s="37"/>
      <c r="S12" s="45"/>
      <c r="T12" s="44"/>
      <c r="U12" s="45"/>
    </row>
    <row r="13" spans="1:21" s="36" customFormat="1" ht="15" customHeight="1">
      <c r="A13" s="63"/>
      <c r="B13" s="39"/>
      <c r="C13" s="64"/>
      <c r="D13" s="64"/>
      <c r="E13" s="61"/>
      <c r="F13" s="39"/>
      <c r="G13" s="39"/>
      <c r="H13" s="64"/>
      <c r="I13" s="64"/>
      <c r="J13" s="64"/>
      <c r="K13" s="65"/>
      <c r="L13" s="61"/>
      <c r="M13" s="64"/>
      <c r="N13" s="64"/>
      <c r="O13" s="46"/>
      <c r="Q13" s="44"/>
      <c r="R13" s="37"/>
      <c r="S13" s="44"/>
      <c r="T13" s="44"/>
      <c r="U13" s="44"/>
    </row>
    <row r="14" spans="1:21" s="36" customFormat="1" ht="15" customHeight="1">
      <c r="A14" s="63" t="s">
        <v>11</v>
      </c>
      <c r="B14" s="39"/>
      <c r="C14" s="64">
        <f t="shared" si="1"/>
        <v>17957.372018040005</v>
      </c>
      <c r="D14" s="64"/>
      <c r="E14" s="64"/>
      <c r="F14" s="64">
        <f>F12*1.05</f>
        <v>19063.027620000004</v>
      </c>
      <c r="G14" s="64"/>
      <c r="H14" s="64">
        <f>(J14-F14)/2+F14</f>
        <v>23447.523972600007</v>
      </c>
      <c r="I14" s="64"/>
      <c r="J14" s="64">
        <f>F14*1.46</f>
        <v>27832.020325200006</v>
      </c>
      <c r="K14" s="65"/>
      <c r="L14" s="64"/>
      <c r="M14" s="64">
        <f t="shared" si="0"/>
        <v>30058.58195121601</v>
      </c>
      <c r="N14" s="64"/>
      <c r="O14" s="46"/>
      <c r="Q14" s="45"/>
      <c r="R14" s="37"/>
      <c r="S14" s="45"/>
      <c r="T14" s="44"/>
      <c r="U14" s="45"/>
    </row>
    <row r="15" spans="1:21" s="36" customFormat="1" ht="15" customHeight="1">
      <c r="A15" s="63"/>
      <c r="B15" s="39"/>
      <c r="C15" s="64"/>
      <c r="D15" s="64"/>
      <c r="E15" s="61"/>
      <c r="F15" s="39"/>
      <c r="G15" s="39"/>
      <c r="H15" s="64"/>
      <c r="I15" s="64"/>
      <c r="J15" s="64"/>
      <c r="K15" s="65"/>
      <c r="L15" s="61"/>
      <c r="M15" s="64"/>
      <c r="N15" s="64"/>
      <c r="O15" s="46"/>
      <c r="Q15" s="44"/>
      <c r="R15" s="37"/>
      <c r="S15" s="44"/>
      <c r="T15" s="44"/>
      <c r="U15" s="44"/>
    </row>
    <row r="16" spans="1:21" s="36" customFormat="1" ht="15" customHeight="1">
      <c r="A16" s="63" t="s">
        <v>12</v>
      </c>
      <c r="B16" s="39"/>
      <c r="C16" s="64">
        <f t="shared" si="1"/>
        <v>18855.240618942003</v>
      </c>
      <c r="D16" s="64"/>
      <c r="E16" s="64"/>
      <c r="F16" s="64">
        <f>F14*1.05</f>
        <v>20016.179001000004</v>
      </c>
      <c r="G16" s="64"/>
      <c r="H16" s="64">
        <f>(J16-F16)/2+F16</f>
        <v>24820.061961240004</v>
      </c>
      <c r="I16" s="64"/>
      <c r="J16" s="64">
        <f>F16*1.48</f>
        <v>29623.944921480004</v>
      </c>
      <c r="K16" s="65"/>
      <c r="L16" s="64"/>
      <c r="M16" s="64">
        <f t="shared" si="0"/>
        <v>31993.86051519841</v>
      </c>
      <c r="N16" s="64"/>
      <c r="O16" s="46"/>
      <c r="Q16" s="45"/>
      <c r="R16" s="37"/>
      <c r="S16" s="45"/>
      <c r="T16" s="44"/>
      <c r="U16" s="45"/>
    </row>
    <row r="17" spans="1:21" s="36" customFormat="1" ht="15" customHeight="1">
      <c r="A17" s="63"/>
      <c r="B17" s="39"/>
      <c r="C17" s="64"/>
      <c r="D17" s="64"/>
      <c r="E17" s="61"/>
      <c r="F17" s="39"/>
      <c r="G17" s="39"/>
      <c r="H17" s="64"/>
      <c r="I17" s="64"/>
      <c r="J17" s="64"/>
      <c r="K17" s="65"/>
      <c r="L17" s="61"/>
      <c r="M17" s="64"/>
      <c r="N17" s="64"/>
      <c r="O17" s="46"/>
      <c r="Q17" s="44"/>
      <c r="R17" s="37"/>
      <c r="S17" s="44"/>
      <c r="T17" s="44"/>
      <c r="U17" s="44"/>
    </row>
    <row r="18" spans="1:21" s="36" customFormat="1" ht="15" customHeight="1">
      <c r="A18" s="63" t="s">
        <v>13</v>
      </c>
      <c r="B18" s="39"/>
      <c r="C18" s="64">
        <f t="shared" si="1"/>
        <v>19798.002649889106</v>
      </c>
      <c r="D18" s="64"/>
      <c r="E18" s="64"/>
      <c r="F18" s="64">
        <f>F16*1.05</f>
        <v>21016.987951050007</v>
      </c>
      <c r="G18" s="64"/>
      <c r="H18" s="64">
        <f>(J18-F18)/2+F18</f>
        <v>26271.234938812508</v>
      </c>
      <c r="I18" s="64"/>
      <c r="J18" s="64">
        <f>F18*1.5</f>
        <v>31525.481926575012</v>
      </c>
      <c r="K18" s="65"/>
      <c r="L18" s="64"/>
      <c r="M18" s="64">
        <f t="shared" si="0"/>
        <v>34047.520480701016</v>
      </c>
      <c r="N18" s="64"/>
      <c r="O18" s="46"/>
      <c r="Q18" s="45"/>
      <c r="R18" s="37"/>
      <c r="S18" s="45"/>
      <c r="T18" s="44"/>
      <c r="U18" s="45"/>
    </row>
    <row r="19" spans="1:21" s="36" customFormat="1" ht="15" customHeight="1">
      <c r="A19" s="63"/>
      <c r="B19" s="39"/>
      <c r="C19" s="64"/>
      <c r="D19" s="64"/>
      <c r="E19" s="61"/>
      <c r="F19" s="39"/>
      <c r="G19" s="39"/>
      <c r="H19" s="64"/>
      <c r="I19" s="64"/>
      <c r="J19" s="64"/>
      <c r="K19" s="65"/>
      <c r="L19" s="61"/>
      <c r="M19" s="64"/>
      <c r="N19" s="64"/>
      <c r="O19" s="46"/>
      <c r="Q19" s="44"/>
      <c r="R19" s="37"/>
      <c r="S19" s="44"/>
      <c r="T19" s="44"/>
      <c r="U19" s="44"/>
    </row>
    <row r="20" spans="1:24" s="36" customFormat="1" ht="15" customHeight="1">
      <c r="A20" s="63" t="s">
        <v>14</v>
      </c>
      <c r="B20" s="39"/>
      <c r="C20" s="64">
        <f t="shared" si="1"/>
        <v>20787.902782383564</v>
      </c>
      <c r="D20" s="64"/>
      <c r="E20" s="64"/>
      <c r="F20" s="64">
        <f>F18*1.05</f>
        <v>22067.83734860251</v>
      </c>
      <c r="G20" s="64"/>
      <c r="H20" s="64">
        <f>(J20-F20)/2+F20</f>
        <v>27805.47505923916</v>
      </c>
      <c r="I20" s="64"/>
      <c r="J20" s="64">
        <f>F20*1.52</f>
        <v>33543.112769875814</v>
      </c>
      <c r="K20" s="65"/>
      <c r="L20" s="64"/>
      <c r="M20" s="64">
        <f t="shared" si="0"/>
        <v>36226.56179146588</v>
      </c>
      <c r="N20" s="64"/>
      <c r="O20" s="46"/>
      <c r="Q20" s="45"/>
      <c r="R20" s="37"/>
      <c r="S20" s="45"/>
      <c r="T20" s="44"/>
      <c r="U20" s="45"/>
      <c r="X20" s="45"/>
    </row>
    <row r="21" spans="1:21" s="36" customFormat="1" ht="15" customHeight="1">
      <c r="A21" s="63"/>
      <c r="B21" s="39"/>
      <c r="C21" s="64"/>
      <c r="D21" s="64"/>
      <c r="E21" s="61"/>
      <c r="F21" s="39"/>
      <c r="G21" s="39"/>
      <c r="H21" s="64"/>
      <c r="I21" s="64"/>
      <c r="J21" s="64"/>
      <c r="K21" s="65"/>
      <c r="L21" s="61"/>
      <c r="M21" s="64"/>
      <c r="N21" s="64"/>
      <c r="O21" s="46"/>
      <c r="Q21" s="44"/>
      <c r="R21" s="37"/>
      <c r="S21" s="44"/>
      <c r="T21" s="44"/>
      <c r="U21" s="44"/>
    </row>
    <row r="22" spans="1:21" s="36" customFormat="1" ht="15" customHeight="1">
      <c r="A22" s="63" t="s">
        <v>15</v>
      </c>
      <c r="B22" s="39"/>
      <c r="C22" s="64">
        <f t="shared" si="1"/>
        <v>21827.297921502744</v>
      </c>
      <c r="D22" s="64"/>
      <c r="E22" s="64"/>
      <c r="F22" s="64">
        <f>F20*1.05</f>
        <v>23171.229216032636</v>
      </c>
      <c r="G22" s="64"/>
      <c r="H22" s="64">
        <f>(J22-F22)/2+F22</f>
        <v>29427.46110436145</v>
      </c>
      <c r="I22" s="64"/>
      <c r="J22" s="64">
        <f>F22*1.54</f>
        <v>35683.69299269026</v>
      </c>
      <c r="K22" s="65"/>
      <c r="L22" s="64"/>
      <c r="M22" s="64">
        <f t="shared" si="0"/>
        <v>38538.38843210548</v>
      </c>
      <c r="N22" s="64"/>
      <c r="O22" s="46"/>
      <c r="Q22" s="45"/>
      <c r="R22" s="37"/>
      <c r="S22" s="45"/>
      <c r="T22" s="44"/>
      <c r="U22" s="45"/>
    </row>
    <row r="23" spans="1:21" s="36" customFormat="1" ht="15" customHeight="1">
      <c r="A23" s="63"/>
      <c r="B23" s="39"/>
      <c r="C23" s="64"/>
      <c r="D23" s="64"/>
      <c r="E23" s="61"/>
      <c r="F23" s="39"/>
      <c r="G23" s="39"/>
      <c r="H23" s="64"/>
      <c r="I23" s="64"/>
      <c r="J23" s="64"/>
      <c r="K23" s="65"/>
      <c r="L23" s="61"/>
      <c r="M23" s="64"/>
      <c r="N23" s="64"/>
      <c r="O23" s="46"/>
      <c r="Q23" s="44"/>
      <c r="R23" s="37"/>
      <c r="S23" s="44"/>
      <c r="T23" s="44"/>
      <c r="U23" s="44"/>
    </row>
    <row r="24" spans="1:21" s="36" customFormat="1" ht="15" customHeight="1">
      <c r="A24" s="63" t="s">
        <v>16</v>
      </c>
      <c r="B24" s="39"/>
      <c r="C24" s="64">
        <f t="shared" si="1"/>
        <v>22918.662817577882</v>
      </c>
      <c r="D24" s="64"/>
      <c r="E24" s="64"/>
      <c r="F24" s="64">
        <f>F22*1.05</f>
        <v>24329.79067683427</v>
      </c>
      <c r="G24" s="64"/>
      <c r="H24" s="64">
        <f>(J24-F24)/2+F24</f>
        <v>31142.132066347862</v>
      </c>
      <c r="I24" s="64"/>
      <c r="J24" s="64">
        <f>F24*1.56</f>
        <v>37954.47345586146</v>
      </c>
      <c r="K24" s="65"/>
      <c r="L24" s="64"/>
      <c r="M24" s="64">
        <f t="shared" si="0"/>
        <v>40990.83133233038</v>
      </c>
      <c r="N24" s="64"/>
      <c r="O24" s="46"/>
      <c r="Q24" s="45"/>
      <c r="R24" s="37"/>
      <c r="S24" s="45"/>
      <c r="T24" s="44"/>
      <c r="U24" s="45"/>
    </row>
    <row r="25" spans="1:21" s="36" customFormat="1" ht="15" customHeight="1">
      <c r="A25" s="63"/>
      <c r="B25" s="39"/>
      <c r="C25" s="64"/>
      <c r="D25" s="64"/>
      <c r="E25" s="61"/>
      <c r="F25" s="39"/>
      <c r="G25" s="39"/>
      <c r="H25" s="64"/>
      <c r="I25" s="64"/>
      <c r="J25" s="64"/>
      <c r="K25" s="65"/>
      <c r="L25" s="61"/>
      <c r="M25" s="64"/>
      <c r="N25" s="64"/>
      <c r="O25" s="46"/>
      <c r="Q25" s="44"/>
      <c r="R25" s="37"/>
      <c r="S25" s="44"/>
      <c r="T25" s="44"/>
      <c r="U25" s="44"/>
    </row>
    <row r="26" spans="1:21" s="36" customFormat="1" ht="15" customHeight="1">
      <c r="A26" s="63" t="s">
        <v>17</v>
      </c>
      <c r="B26" s="39"/>
      <c r="C26" s="64">
        <f t="shared" si="1"/>
        <v>24064.59595845678</v>
      </c>
      <c r="D26" s="64"/>
      <c r="E26" s="64"/>
      <c r="F26" s="64">
        <f>F24*1.05</f>
        <v>25546.280210675985</v>
      </c>
      <c r="G26" s="64"/>
      <c r="H26" s="64">
        <f>(J26-F26)/2+F26</f>
        <v>32954.701471772016</v>
      </c>
      <c r="I26" s="64"/>
      <c r="J26" s="64">
        <f>F26*1.58</f>
        <v>40363.122732868054</v>
      </c>
      <c r="K26" s="65"/>
      <c r="L26" s="64"/>
      <c r="M26" s="64">
        <f t="shared" si="0"/>
        <v>43592.172551497504</v>
      </c>
      <c r="N26" s="64"/>
      <c r="O26" s="46"/>
      <c r="Q26" s="45"/>
      <c r="R26" s="37"/>
      <c r="S26" s="45"/>
      <c r="T26" s="44"/>
      <c r="U26" s="45"/>
    </row>
    <row r="27" spans="1:21" s="36" customFormat="1" ht="15" customHeight="1">
      <c r="A27" s="63"/>
      <c r="B27" s="39"/>
      <c r="C27" s="64"/>
      <c r="D27" s="64"/>
      <c r="E27" s="61"/>
      <c r="F27" s="39"/>
      <c r="G27" s="39"/>
      <c r="H27" s="64"/>
      <c r="I27" s="64"/>
      <c r="J27" s="64"/>
      <c r="K27" s="65"/>
      <c r="L27" s="61"/>
      <c r="M27" s="64"/>
      <c r="N27" s="64"/>
      <c r="O27" s="46"/>
      <c r="Q27" s="44"/>
      <c r="R27" s="37"/>
      <c r="S27" s="44"/>
      <c r="T27" s="44"/>
      <c r="U27" s="44"/>
    </row>
    <row r="28" spans="1:21" s="36" customFormat="1" ht="15" customHeight="1">
      <c r="A28" s="63" t="s">
        <v>18</v>
      </c>
      <c r="B28" s="39"/>
      <c r="C28" s="64">
        <f t="shared" si="1"/>
        <v>25267.825756379614</v>
      </c>
      <c r="D28" s="64"/>
      <c r="E28" s="64"/>
      <c r="F28" s="64">
        <f>F26*1.05</f>
        <v>26823.594221209783</v>
      </c>
      <c r="G28" s="64"/>
      <c r="H28" s="64">
        <f>(J28-F28)/2+F28</f>
        <v>34870.67248757272</v>
      </c>
      <c r="I28" s="64"/>
      <c r="J28" s="64">
        <f>F28*1.6</f>
        <v>42917.75075393566</v>
      </c>
      <c r="K28" s="65"/>
      <c r="L28" s="64"/>
      <c r="M28" s="64">
        <f t="shared" si="0"/>
        <v>46351.170814250516</v>
      </c>
      <c r="N28" s="64"/>
      <c r="O28" s="46"/>
      <c r="Q28" s="45"/>
      <c r="R28" s="37"/>
      <c r="S28" s="45"/>
      <c r="T28" s="44"/>
      <c r="U28" s="45"/>
    </row>
    <row r="29" spans="1:21" s="36" customFormat="1" ht="15" customHeight="1">
      <c r="A29" s="63"/>
      <c r="B29" s="39"/>
      <c r="C29" s="64"/>
      <c r="D29" s="64"/>
      <c r="E29" s="61"/>
      <c r="F29" s="39"/>
      <c r="G29" s="39"/>
      <c r="H29" s="64"/>
      <c r="I29" s="64"/>
      <c r="J29" s="64"/>
      <c r="K29" s="65"/>
      <c r="L29" s="61"/>
      <c r="M29" s="64"/>
      <c r="N29" s="64"/>
      <c r="O29" s="46"/>
      <c r="Q29" s="44"/>
      <c r="R29" s="37"/>
      <c r="S29" s="44"/>
      <c r="T29" s="44"/>
      <c r="U29" s="44"/>
    </row>
    <row r="30" spans="1:21" s="36" customFormat="1" ht="15" customHeight="1">
      <c r="A30" s="63" t="s">
        <v>19</v>
      </c>
      <c r="B30" s="39"/>
      <c r="C30" s="64">
        <f t="shared" si="1"/>
        <v>26531.217044198598</v>
      </c>
      <c r="D30" s="64"/>
      <c r="E30" s="64"/>
      <c r="F30" s="64">
        <f>F28*1.05</f>
        <v>28164.773932270273</v>
      </c>
      <c r="G30" s="64"/>
      <c r="H30" s="64">
        <f>(J30-F30)/2+F30</f>
        <v>36614.20611195135</v>
      </c>
      <c r="I30" s="64"/>
      <c r="J30" s="64">
        <f>F30*1.6</f>
        <v>45063.63829163244</v>
      </c>
      <c r="K30" s="65"/>
      <c r="L30" s="64"/>
      <c r="M30" s="64">
        <f t="shared" si="0"/>
        <v>48668.729354963034</v>
      </c>
      <c r="N30" s="64"/>
      <c r="O30" s="46"/>
      <c r="Q30" s="45"/>
      <c r="R30" s="37"/>
      <c r="S30" s="45"/>
      <c r="T30" s="44"/>
      <c r="U30" s="45"/>
    </row>
    <row r="31" spans="1:21" s="36" customFormat="1" ht="15" customHeight="1">
      <c r="A31" s="63"/>
      <c r="B31" s="39"/>
      <c r="C31" s="64"/>
      <c r="D31" s="64"/>
      <c r="E31" s="61"/>
      <c r="F31" s="39"/>
      <c r="G31" s="39"/>
      <c r="H31" s="64"/>
      <c r="I31" s="64"/>
      <c r="J31" s="64"/>
      <c r="K31" s="65"/>
      <c r="L31" s="61"/>
      <c r="M31" s="64"/>
      <c r="N31" s="64"/>
      <c r="O31" s="46"/>
      <c r="Q31" s="44"/>
      <c r="R31" s="37"/>
      <c r="S31" s="44"/>
      <c r="T31" s="44"/>
      <c r="U31" s="44"/>
    </row>
    <row r="32" spans="1:21" s="36" customFormat="1" ht="15" customHeight="1">
      <c r="A32" s="63" t="s">
        <v>20</v>
      </c>
      <c r="B32" s="39"/>
      <c r="C32" s="64">
        <f t="shared" si="1"/>
        <v>27857.77789640853</v>
      </c>
      <c r="D32" s="64"/>
      <c r="E32" s="64"/>
      <c r="F32" s="64">
        <f>F30*1.05</f>
        <v>29573.01262888379</v>
      </c>
      <c r="G32" s="64"/>
      <c r="H32" s="64">
        <f>(J32-F32)/2+F32</f>
        <v>38444.91641754893</v>
      </c>
      <c r="I32" s="64"/>
      <c r="J32" s="64">
        <f>F32*1.6</f>
        <v>47316.82020621406</v>
      </c>
      <c r="K32" s="65"/>
      <c r="L32" s="64"/>
      <c r="M32" s="64">
        <f t="shared" si="0"/>
        <v>51102.16582271119</v>
      </c>
      <c r="N32" s="64"/>
      <c r="O32" s="46"/>
      <c r="Q32" s="45"/>
      <c r="R32" s="37"/>
      <c r="S32" s="45"/>
      <c r="T32" s="44"/>
      <c r="U32" s="45"/>
    </row>
    <row r="33" spans="1:21" s="36" customFormat="1" ht="15" customHeight="1">
      <c r="A33" s="63"/>
      <c r="B33" s="39"/>
      <c r="C33" s="64"/>
      <c r="D33" s="64"/>
      <c r="E33" s="61"/>
      <c r="F33" s="39"/>
      <c r="G33" s="39"/>
      <c r="H33" s="64"/>
      <c r="I33" s="64"/>
      <c r="J33" s="64"/>
      <c r="K33" s="65"/>
      <c r="L33" s="61"/>
      <c r="M33" s="64"/>
      <c r="N33" s="64"/>
      <c r="O33" s="46"/>
      <c r="Q33" s="44"/>
      <c r="R33" s="37"/>
      <c r="S33" s="44"/>
      <c r="T33" s="44"/>
      <c r="U33" s="44"/>
    </row>
    <row r="34" spans="1:21" s="36" customFormat="1" ht="15" customHeight="1">
      <c r="A34" s="63" t="s">
        <v>21</v>
      </c>
      <c r="B34" s="39"/>
      <c r="C34" s="64">
        <f t="shared" si="1"/>
        <v>29250.666791228956</v>
      </c>
      <c r="D34" s="64"/>
      <c r="E34" s="64"/>
      <c r="F34" s="64">
        <f>F32*1.05</f>
        <v>31051.66326032798</v>
      </c>
      <c r="G34" s="64"/>
      <c r="H34" s="64">
        <f>(J34-F34)/2+F34</f>
        <v>40367.162238426376</v>
      </c>
      <c r="I34" s="64"/>
      <c r="J34" s="64">
        <f>F34*1.6</f>
        <v>49682.66121652477</v>
      </c>
      <c r="K34" s="65"/>
      <c r="L34" s="64"/>
      <c r="M34" s="64">
        <f t="shared" si="0"/>
        <v>53657.27411384675</v>
      </c>
      <c r="N34" s="64"/>
      <c r="O34" s="46"/>
      <c r="Q34" s="45"/>
      <c r="R34" s="37"/>
      <c r="S34" s="45"/>
      <c r="T34" s="44"/>
      <c r="U34" s="45"/>
    </row>
    <row r="35" spans="1:21" s="36" customFormat="1" ht="15" customHeight="1">
      <c r="A35" s="63"/>
      <c r="B35" s="39"/>
      <c r="C35" s="64"/>
      <c r="D35" s="64"/>
      <c r="E35" s="61"/>
      <c r="F35" s="39"/>
      <c r="G35" s="39"/>
      <c r="H35" s="64"/>
      <c r="I35" s="64"/>
      <c r="J35" s="64"/>
      <c r="K35" s="65"/>
      <c r="L35" s="61"/>
      <c r="M35" s="64"/>
      <c r="N35" s="64"/>
      <c r="O35" s="46"/>
      <c r="Q35" s="44"/>
      <c r="R35" s="37"/>
      <c r="S35" s="44"/>
      <c r="T35" s="44"/>
      <c r="U35" s="44"/>
    </row>
    <row r="36" spans="1:21" s="36" customFormat="1" ht="15" customHeight="1">
      <c r="A36" s="63" t="s">
        <v>22</v>
      </c>
      <c r="B36" s="39"/>
      <c r="C36" s="64">
        <f t="shared" si="1"/>
        <v>30713.200130790407</v>
      </c>
      <c r="D36" s="64"/>
      <c r="E36" s="64"/>
      <c r="F36" s="64">
        <f>F34*1.05</f>
        <v>32604.24642334438</v>
      </c>
      <c r="G36" s="64"/>
      <c r="H36" s="64">
        <f>(J36-F36)/2+F36</f>
        <v>42385.520350347695</v>
      </c>
      <c r="I36" s="64"/>
      <c r="J36" s="64">
        <f>F36*1.6</f>
        <v>52166.79427735101</v>
      </c>
      <c r="K36" s="65"/>
      <c r="L36" s="64"/>
      <c r="M36" s="64">
        <f t="shared" si="0"/>
        <v>56340.13781953909</v>
      </c>
      <c r="N36" s="64"/>
      <c r="O36" s="46"/>
      <c r="Q36" s="45"/>
      <c r="R36" s="37"/>
      <c r="S36" s="45"/>
      <c r="T36" s="44"/>
      <c r="U36" s="45"/>
    </row>
    <row r="37" spans="1:21" s="36" customFormat="1" ht="15" customHeight="1">
      <c r="A37" s="63"/>
      <c r="B37" s="39"/>
      <c r="C37" s="64"/>
      <c r="D37" s="64"/>
      <c r="E37" s="61"/>
      <c r="F37" s="39"/>
      <c r="G37" s="39"/>
      <c r="H37" s="64"/>
      <c r="I37" s="64"/>
      <c r="J37" s="64"/>
      <c r="K37" s="65"/>
      <c r="L37" s="61"/>
      <c r="M37" s="64"/>
      <c r="N37" s="64"/>
      <c r="O37" s="46"/>
      <c r="Q37" s="44"/>
      <c r="R37" s="37"/>
      <c r="S37" s="44"/>
      <c r="T37" s="44"/>
      <c r="U37" s="44"/>
    </row>
    <row r="38" spans="1:21" s="36" customFormat="1" ht="15" customHeight="1">
      <c r="A38" s="63" t="s">
        <v>23</v>
      </c>
      <c r="B38" s="39"/>
      <c r="C38" s="64">
        <f t="shared" si="1"/>
        <v>32248.860137329924</v>
      </c>
      <c r="D38" s="64"/>
      <c r="E38" s="64"/>
      <c r="F38" s="64">
        <f>F36*1.05</f>
        <v>34234.4587445116</v>
      </c>
      <c r="G38" s="64"/>
      <c r="H38" s="64">
        <f>(J38-F38)/2+F38</f>
        <v>44504.79636786508</v>
      </c>
      <c r="I38" s="64"/>
      <c r="J38" s="64">
        <f>F38*1.6</f>
        <v>54775.13399121856</v>
      </c>
      <c r="K38" s="65"/>
      <c r="L38" s="64"/>
      <c r="M38" s="64">
        <f t="shared" si="0"/>
        <v>59157.14471051605</v>
      </c>
      <c r="N38" s="64"/>
      <c r="O38" s="46"/>
      <c r="Q38" s="45"/>
      <c r="R38" s="37"/>
      <c r="S38" s="45"/>
      <c r="T38" s="44"/>
      <c r="U38" s="45"/>
    </row>
    <row r="39" spans="1:21" s="36" customFormat="1" ht="15" customHeight="1">
      <c r="A39" s="63"/>
      <c r="B39" s="39"/>
      <c r="C39" s="64"/>
      <c r="D39" s="64"/>
      <c r="E39" s="61"/>
      <c r="F39" s="39"/>
      <c r="G39" s="39"/>
      <c r="H39" s="64"/>
      <c r="I39" s="64"/>
      <c r="J39" s="64"/>
      <c r="K39" s="65"/>
      <c r="L39" s="61"/>
      <c r="M39" s="64"/>
      <c r="N39" s="64"/>
      <c r="O39" s="46"/>
      <c r="Q39" s="44"/>
      <c r="R39" s="37"/>
      <c r="S39" s="44"/>
      <c r="T39" s="44"/>
      <c r="U39" s="44"/>
    </row>
    <row r="40" spans="1:21" s="36" customFormat="1" ht="15" customHeight="1">
      <c r="A40" s="63" t="s">
        <v>24</v>
      </c>
      <c r="B40" s="39"/>
      <c r="C40" s="64">
        <f t="shared" si="1"/>
        <v>33861.30314419643</v>
      </c>
      <c r="D40" s="64"/>
      <c r="E40" s="64"/>
      <c r="F40" s="64">
        <f>F38*1.05</f>
        <v>35946.18168173718</v>
      </c>
      <c r="G40" s="64"/>
      <c r="H40" s="64">
        <f>(J40-F40)/2+F40</f>
        <v>46730.03618625834</v>
      </c>
      <c r="I40" s="64"/>
      <c r="J40" s="64">
        <f>F40*1.6</f>
        <v>57513.89069077949</v>
      </c>
      <c r="K40" s="65"/>
      <c r="L40" s="64"/>
      <c r="M40" s="64">
        <f t="shared" si="0"/>
        <v>62115.00194604185</v>
      </c>
      <c r="N40" s="64"/>
      <c r="O40" s="46"/>
      <c r="Q40" s="45"/>
      <c r="R40" s="37"/>
      <c r="S40" s="45"/>
      <c r="T40" s="44"/>
      <c r="U40" s="45"/>
    </row>
    <row r="41" spans="1:21" s="36" customFormat="1" ht="15" customHeight="1">
      <c r="A41" s="63"/>
      <c r="B41" s="39"/>
      <c r="C41" s="64"/>
      <c r="D41" s="64"/>
      <c r="E41" s="61"/>
      <c r="F41" s="39"/>
      <c r="G41" s="39"/>
      <c r="H41" s="64"/>
      <c r="I41" s="64"/>
      <c r="J41" s="64"/>
      <c r="K41" s="65"/>
      <c r="L41" s="61"/>
      <c r="M41" s="64"/>
      <c r="N41" s="64"/>
      <c r="O41" s="46"/>
      <c r="Q41" s="44"/>
      <c r="R41" s="37"/>
      <c r="S41" s="44"/>
      <c r="T41" s="44"/>
      <c r="U41" s="44"/>
    </row>
    <row r="42" spans="1:21" s="36" customFormat="1" ht="15" customHeight="1">
      <c r="A42" s="63" t="s">
        <v>25</v>
      </c>
      <c r="B42" s="39"/>
      <c r="C42" s="64">
        <f t="shared" si="1"/>
        <v>35554.36830140625</v>
      </c>
      <c r="D42" s="64"/>
      <c r="E42" s="64"/>
      <c r="F42" s="64">
        <f>F40*1.05</f>
        <v>37743.49076582404</v>
      </c>
      <c r="G42" s="64"/>
      <c r="H42" s="64">
        <f>(J42-F42)/2+F42</f>
        <v>49066.537995571256</v>
      </c>
      <c r="I42" s="64"/>
      <c r="J42" s="64">
        <f>F42*1.6</f>
        <v>60389.58522531847</v>
      </c>
      <c r="K42" s="65"/>
      <c r="L42" s="64"/>
      <c r="M42" s="64">
        <f t="shared" si="0"/>
        <v>65220.75204334396</v>
      </c>
      <c r="N42" s="64"/>
      <c r="O42" s="46"/>
      <c r="Q42" s="45"/>
      <c r="R42" s="37"/>
      <c r="S42" s="45"/>
      <c r="T42" s="44"/>
      <c r="U42" s="45"/>
    </row>
    <row r="43" spans="1:21" s="36" customFormat="1" ht="15" customHeight="1">
      <c r="A43" s="63"/>
      <c r="B43" s="39"/>
      <c r="C43" s="64"/>
      <c r="D43" s="64"/>
      <c r="E43" s="61"/>
      <c r="F43" s="39"/>
      <c r="G43" s="39"/>
      <c r="H43" s="64"/>
      <c r="I43" s="64"/>
      <c r="J43" s="64"/>
      <c r="K43" s="65"/>
      <c r="L43" s="61"/>
      <c r="M43" s="64"/>
      <c r="N43" s="64"/>
      <c r="O43" s="46"/>
      <c r="Q43" s="44"/>
      <c r="R43" s="37"/>
      <c r="S43" s="44"/>
      <c r="T43" s="44"/>
      <c r="U43" s="44"/>
    </row>
    <row r="44" spans="1:21" s="36" customFormat="1" ht="15" customHeight="1">
      <c r="A44" s="63" t="s">
        <v>26</v>
      </c>
      <c r="B44" s="39"/>
      <c r="C44" s="64">
        <f t="shared" si="1"/>
        <v>37332.08671647656</v>
      </c>
      <c r="D44" s="64"/>
      <c r="E44" s="64"/>
      <c r="F44" s="64">
        <f>F42*1.05</f>
        <v>39630.665304115246</v>
      </c>
      <c r="G44" s="64"/>
      <c r="H44" s="64">
        <f>(J44-F44)/2+F44</f>
        <v>51123.55824230867</v>
      </c>
      <c r="I44" s="64"/>
      <c r="J44" s="64">
        <f>F44*1.58</f>
        <v>62616.45118050209</v>
      </c>
      <c r="K44" s="65"/>
      <c r="L44" s="64"/>
      <c r="M44" s="64">
        <f t="shared" si="0"/>
        <v>67625.76727494226</v>
      </c>
      <c r="N44" s="64"/>
      <c r="O44" s="46"/>
      <c r="Q44" s="45"/>
      <c r="R44" s="37"/>
      <c r="S44" s="45"/>
      <c r="T44" s="44"/>
      <c r="U44" s="45"/>
    </row>
    <row r="45" spans="1:21" s="36" customFormat="1" ht="15" customHeight="1">
      <c r="A45" s="63"/>
      <c r="B45" s="39"/>
      <c r="C45" s="64"/>
      <c r="D45" s="64"/>
      <c r="E45" s="61"/>
      <c r="F45" s="39"/>
      <c r="G45" s="39"/>
      <c r="H45" s="64"/>
      <c r="I45" s="64"/>
      <c r="J45" s="64"/>
      <c r="K45" s="65"/>
      <c r="L45" s="61"/>
      <c r="M45" s="64"/>
      <c r="N45" s="64"/>
      <c r="O45" s="46"/>
      <c r="Q45" s="44"/>
      <c r="R45" s="37"/>
      <c r="S45" s="44"/>
      <c r="T45" s="44"/>
      <c r="U45" s="44"/>
    </row>
    <row r="46" spans="1:21" s="36" customFormat="1" ht="15" customHeight="1">
      <c r="A46" s="63" t="s">
        <v>27</v>
      </c>
      <c r="B46" s="39"/>
      <c r="C46" s="64">
        <f t="shared" si="1"/>
        <v>39198.69105230039</v>
      </c>
      <c r="D46" s="64"/>
      <c r="E46" s="64"/>
      <c r="F46" s="64">
        <f>F44*1.05</f>
        <v>41612.19856932101</v>
      </c>
      <c r="G46" s="64"/>
      <c r="H46" s="64">
        <f>(J46-F46)/2+F46</f>
        <v>53263.61416873089</v>
      </c>
      <c r="I46" s="64"/>
      <c r="J46" s="64">
        <f>F46*1.56</f>
        <v>64915.029768140776</v>
      </c>
      <c r="K46" s="65"/>
      <c r="L46" s="64"/>
      <c r="M46" s="64">
        <f t="shared" si="0"/>
        <v>70108.23214959205</v>
      </c>
      <c r="N46" s="64"/>
      <c r="O46" s="46"/>
      <c r="Q46" s="45"/>
      <c r="R46" s="37"/>
      <c r="S46" s="45"/>
      <c r="T46" s="44"/>
      <c r="U46" s="45"/>
    </row>
    <row r="47" spans="1:21" s="36" customFormat="1" ht="15" customHeight="1">
      <c r="A47" s="63"/>
      <c r="B47" s="39"/>
      <c r="C47" s="64"/>
      <c r="D47" s="64"/>
      <c r="E47" s="61"/>
      <c r="F47" s="39"/>
      <c r="G47" s="39"/>
      <c r="H47" s="64"/>
      <c r="I47" s="64"/>
      <c r="J47" s="64"/>
      <c r="K47" s="65"/>
      <c r="L47" s="61"/>
      <c r="M47" s="64"/>
      <c r="N47" s="64"/>
      <c r="O47" s="46"/>
      <c r="Q47" s="47"/>
      <c r="R47" s="37"/>
      <c r="S47" s="44"/>
      <c r="T47" s="44"/>
      <c r="U47" s="44"/>
    </row>
    <row r="48" spans="1:21" s="36" customFormat="1" ht="15" customHeight="1">
      <c r="A48" s="63" t="s">
        <v>28</v>
      </c>
      <c r="B48" s="39"/>
      <c r="C48" s="64">
        <f t="shared" si="1"/>
        <v>41158.62560491541</v>
      </c>
      <c r="D48" s="64"/>
      <c r="E48" s="64"/>
      <c r="F48" s="64">
        <f>F46*1.05</f>
        <v>43692.80849778706</v>
      </c>
      <c r="G48" s="64"/>
      <c r="H48" s="64">
        <f>(J48-F48)/2+F48</f>
        <v>55489.86679218957</v>
      </c>
      <c r="I48" s="64"/>
      <c r="J48" s="64">
        <f>F48*1.54</f>
        <v>67286.92508659208</v>
      </c>
      <c r="K48" s="65"/>
      <c r="L48" s="64"/>
      <c r="M48" s="64">
        <f t="shared" si="0"/>
        <v>72669.87909351944</v>
      </c>
      <c r="N48" s="64"/>
      <c r="O48" s="46"/>
      <c r="Q48" s="48"/>
      <c r="R48" s="37"/>
      <c r="S48" s="45"/>
      <c r="T48" s="44"/>
      <c r="U48" s="45"/>
    </row>
    <row r="49" spans="1:21" s="36" customFormat="1" ht="15" customHeight="1">
      <c r="A49" s="63"/>
      <c r="B49" s="39"/>
      <c r="C49" s="64"/>
      <c r="D49" s="64"/>
      <c r="E49" s="61"/>
      <c r="F49" s="39"/>
      <c r="G49" s="39"/>
      <c r="H49" s="64"/>
      <c r="I49" s="64"/>
      <c r="J49" s="64"/>
      <c r="K49" s="65"/>
      <c r="L49" s="61"/>
      <c r="M49" s="64"/>
      <c r="N49" s="64"/>
      <c r="O49" s="46"/>
      <c r="Q49" s="47"/>
      <c r="R49" s="37"/>
      <c r="S49" s="44"/>
      <c r="T49" s="44"/>
      <c r="U49" s="44"/>
    </row>
    <row r="50" spans="1:21" s="36" customFormat="1" ht="15" customHeight="1">
      <c r="A50" s="63" t="s">
        <v>29</v>
      </c>
      <c r="B50" s="39"/>
      <c r="C50" s="64">
        <f t="shared" si="1"/>
        <v>43216.55688516118</v>
      </c>
      <c r="D50" s="64"/>
      <c r="E50" s="64"/>
      <c r="F50" s="64">
        <f>F48*1.05</f>
        <v>45877.44892267641</v>
      </c>
      <c r="G50" s="64"/>
      <c r="H50" s="64">
        <f>(J50-F50)/2+F50</f>
        <v>57805.58564257228</v>
      </c>
      <c r="I50" s="64"/>
      <c r="J50" s="64">
        <f>F50*1.52</f>
        <v>69733.72236246815</v>
      </c>
      <c r="K50" s="65"/>
      <c r="L50" s="64"/>
      <c r="M50" s="64">
        <f t="shared" si="0"/>
        <v>75312.4201514656</v>
      </c>
      <c r="N50" s="64"/>
      <c r="O50" s="46"/>
      <c r="Q50" s="48"/>
      <c r="R50" s="37"/>
      <c r="S50" s="45"/>
      <c r="T50" s="44"/>
      <c r="U50" s="45"/>
    </row>
    <row r="51" spans="1:21" s="36" customFormat="1" ht="15" customHeight="1">
      <c r="A51" s="63"/>
      <c r="B51" s="39"/>
      <c r="C51" s="64"/>
      <c r="D51" s="64"/>
      <c r="E51" s="61"/>
      <c r="F51" s="39"/>
      <c r="G51" s="39"/>
      <c r="H51" s="64"/>
      <c r="I51" s="64"/>
      <c r="J51" s="64"/>
      <c r="K51" s="65"/>
      <c r="L51" s="61"/>
      <c r="M51" s="64"/>
      <c r="N51" s="64"/>
      <c r="O51" s="46"/>
      <c r="Q51" s="47"/>
      <c r="R51" s="37"/>
      <c r="S51" s="44"/>
      <c r="T51" s="44"/>
      <c r="U51" s="44"/>
    </row>
    <row r="52" spans="1:21" s="36" customFormat="1" ht="15" customHeight="1">
      <c r="A52" s="63" t="s">
        <v>30</v>
      </c>
      <c r="B52" s="39"/>
      <c r="C52" s="64">
        <f t="shared" si="1"/>
        <v>45377.38472941924</v>
      </c>
      <c r="D52" s="64"/>
      <c r="E52" s="64"/>
      <c r="F52" s="64">
        <f>F50*1.05</f>
        <v>48171.32136881023</v>
      </c>
      <c r="G52" s="64"/>
      <c r="H52" s="64">
        <f>(J52-F52)/2+F52</f>
        <v>60214.15171101279</v>
      </c>
      <c r="I52" s="64"/>
      <c r="J52" s="64">
        <f>F52*1.5</f>
        <v>72256.98205321535</v>
      </c>
      <c r="K52" s="65"/>
      <c r="L52" s="64"/>
      <c r="M52" s="64">
        <f t="shared" si="0"/>
        <v>78037.5406174726</v>
      </c>
      <c r="N52" s="64"/>
      <c r="O52" s="46"/>
      <c r="Q52" s="48"/>
      <c r="R52" s="37"/>
      <c r="S52" s="45"/>
      <c r="T52" s="44"/>
      <c r="U52" s="45"/>
    </row>
    <row r="53" spans="1:21" s="36" customFormat="1" ht="15" customHeight="1">
      <c r="A53" s="63"/>
      <c r="B53" s="39"/>
      <c r="C53" s="64"/>
      <c r="D53" s="64"/>
      <c r="E53" s="61"/>
      <c r="F53" s="39"/>
      <c r="G53" s="39"/>
      <c r="H53" s="64" t="s">
        <v>0</v>
      </c>
      <c r="I53" s="64"/>
      <c r="J53" s="64"/>
      <c r="K53" s="65"/>
      <c r="L53" s="61"/>
      <c r="M53" s="64"/>
      <c r="N53" s="64"/>
      <c r="O53" s="46"/>
      <c r="Q53" s="47"/>
      <c r="R53" s="37"/>
      <c r="S53" s="44"/>
      <c r="T53" s="44"/>
      <c r="U53" s="44"/>
    </row>
    <row r="54" spans="1:21" s="36" customFormat="1" ht="15" customHeight="1">
      <c r="A54" s="63" t="s">
        <v>31</v>
      </c>
      <c r="B54" s="39"/>
      <c r="C54" s="64">
        <f t="shared" si="1"/>
        <v>47646.2539658902</v>
      </c>
      <c r="D54" s="64"/>
      <c r="E54" s="64"/>
      <c r="F54" s="64">
        <f>F52*1.05</f>
        <v>50579.88743725075</v>
      </c>
      <c r="G54" s="64"/>
      <c r="H54" s="64">
        <f>(J54-F54)/2+F54</f>
        <v>62719.06042219093</v>
      </c>
      <c r="I54" s="64"/>
      <c r="J54" s="64">
        <f>F54*1.48</f>
        <v>74858.2334071311</v>
      </c>
      <c r="K54" s="65"/>
      <c r="L54" s="64"/>
      <c r="M54" s="64">
        <f t="shared" si="0"/>
        <v>80846.8920797016</v>
      </c>
      <c r="N54" s="64"/>
      <c r="O54" s="46"/>
      <c r="Q54" s="48"/>
      <c r="R54" s="37"/>
      <c r="S54" s="45"/>
      <c r="T54" s="44"/>
      <c r="U54" s="45"/>
    </row>
    <row r="55" spans="1:21" s="36" customFormat="1" ht="15" customHeight="1">
      <c r="A55" s="63"/>
      <c r="B55" s="39"/>
      <c r="C55" s="64"/>
      <c r="D55" s="64"/>
      <c r="E55" s="61"/>
      <c r="F55" s="39"/>
      <c r="G55" s="39"/>
      <c r="H55" s="64"/>
      <c r="I55" s="64"/>
      <c r="J55" s="64"/>
      <c r="K55" s="65"/>
      <c r="L55" s="61"/>
      <c r="M55" s="64"/>
      <c r="N55" s="64"/>
      <c r="O55" s="46"/>
      <c r="Q55" s="47"/>
      <c r="R55" s="37"/>
      <c r="S55" s="44"/>
      <c r="T55" s="44"/>
      <c r="U55" s="44"/>
    </row>
    <row r="56" spans="1:21" s="36" customFormat="1" ht="15" customHeight="1">
      <c r="A56" s="63" t="s">
        <v>32</v>
      </c>
      <c r="B56" s="39"/>
      <c r="C56" s="64">
        <f t="shared" si="1"/>
        <v>50028.56666418471</v>
      </c>
      <c r="D56" s="64"/>
      <c r="E56" s="64"/>
      <c r="F56" s="64">
        <f>F54*1.05</f>
        <v>53108.881809113285</v>
      </c>
      <c r="G56" s="64"/>
      <c r="H56" s="64">
        <f>(J56-F56)/2+F56</f>
        <v>65323.92462520934</v>
      </c>
      <c r="I56" s="64"/>
      <c r="J56" s="64">
        <f>F56*1.46</f>
        <v>77538.9674413054</v>
      </c>
      <c r="K56" s="65"/>
      <c r="L56" s="64"/>
      <c r="M56" s="64">
        <f t="shared" si="0"/>
        <v>83742.08483660984</v>
      </c>
      <c r="N56" s="64"/>
      <c r="O56" s="46"/>
      <c r="Q56" s="48"/>
      <c r="R56" s="37"/>
      <c r="S56" s="45"/>
      <c r="T56" s="44"/>
      <c r="U56" s="45"/>
    </row>
    <row r="57" spans="1:21" s="36" customFormat="1" ht="15" customHeight="1">
      <c r="A57" s="63"/>
      <c r="B57" s="39"/>
      <c r="C57" s="64"/>
      <c r="D57" s="64"/>
      <c r="E57" s="61"/>
      <c r="F57" s="39"/>
      <c r="G57" s="39"/>
      <c r="H57" s="64"/>
      <c r="I57" s="64"/>
      <c r="J57" s="64"/>
      <c r="K57" s="65"/>
      <c r="L57" s="61"/>
      <c r="M57" s="64"/>
      <c r="N57" s="64"/>
      <c r="O57" s="46"/>
      <c r="Q57" s="47"/>
      <c r="R57" s="37"/>
      <c r="S57" s="44"/>
      <c r="T57" s="44"/>
      <c r="U57" s="44"/>
    </row>
    <row r="58" spans="1:21" s="36" customFormat="1" ht="15" customHeight="1">
      <c r="A58" s="63" t="s">
        <v>33</v>
      </c>
      <c r="B58" s="39"/>
      <c r="C58" s="64">
        <f t="shared" si="1"/>
        <v>52529.99499739395</v>
      </c>
      <c r="D58" s="64"/>
      <c r="E58" s="64"/>
      <c r="F58" s="64">
        <f>F56*1.05</f>
        <v>55764.325899568954</v>
      </c>
      <c r="G58" s="64"/>
      <c r="H58" s="64">
        <f>(J58-F58)/2+F58</f>
        <v>68032.47759747412</v>
      </c>
      <c r="I58" s="64"/>
      <c r="J58" s="64">
        <f>F58*1.44</f>
        <v>80300.62929537929</v>
      </c>
      <c r="K58" s="65"/>
      <c r="L58" s="64"/>
      <c r="M58" s="64">
        <f t="shared" si="0"/>
        <v>86724.67963900964</v>
      </c>
      <c r="N58" s="64"/>
      <c r="O58" s="46"/>
      <c r="Q58" s="48"/>
      <c r="R58" s="37"/>
      <c r="S58" s="45"/>
      <c r="T58" s="44"/>
      <c r="U58" s="45"/>
    </row>
    <row r="59" spans="1:21" s="36" customFormat="1" ht="15" customHeight="1">
      <c r="A59" s="63"/>
      <c r="B59" s="39"/>
      <c r="C59" s="64"/>
      <c r="D59" s="64"/>
      <c r="E59" s="61"/>
      <c r="F59" s="39"/>
      <c r="G59" s="39"/>
      <c r="H59" s="64"/>
      <c r="I59" s="64"/>
      <c r="J59" s="64"/>
      <c r="K59" s="65"/>
      <c r="L59" s="61"/>
      <c r="M59" s="64"/>
      <c r="N59" s="64"/>
      <c r="O59" s="46"/>
      <c r="Q59" s="47"/>
      <c r="R59" s="37"/>
      <c r="S59" s="44"/>
      <c r="T59" s="44"/>
      <c r="U59" s="44"/>
    </row>
    <row r="60" spans="1:21" s="36" customFormat="1" ht="15" customHeight="1">
      <c r="A60" s="63" t="s">
        <v>34</v>
      </c>
      <c r="B60" s="39"/>
      <c r="C60" s="64">
        <f t="shared" si="1"/>
        <v>55156.49474726365</v>
      </c>
      <c r="D60" s="64"/>
      <c r="E60" s="64"/>
      <c r="F60" s="64">
        <f>F58*1.05</f>
        <v>58552.5421945474</v>
      </c>
      <c r="G60" s="64"/>
      <c r="H60" s="64">
        <f>(J60-F60)/2+F60</f>
        <v>70848.57605540236</v>
      </c>
      <c r="I60" s="64"/>
      <c r="J60" s="64">
        <f>F60*1.42</f>
        <v>83144.60991625731</v>
      </c>
      <c r="K60" s="65"/>
      <c r="L60" s="64"/>
      <c r="M60" s="64">
        <f t="shared" si="0"/>
        <v>89796.1787095579</v>
      </c>
      <c r="N60" s="64"/>
      <c r="O60" s="46"/>
      <c r="Q60" s="48"/>
      <c r="R60" s="37"/>
      <c r="S60" s="45"/>
      <c r="T60" s="44"/>
      <c r="U60" s="45"/>
    </row>
    <row r="61" spans="1:21" s="36" customFormat="1" ht="15" customHeight="1">
      <c r="A61" s="63"/>
      <c r="B61" s="39"/>
      <c r="C61" s="64"/>
      <c r="D61" s="64"/>
      <c r="E61" s="61"/>
      <c r="F61" s="39"/>
      <c r="G61" s="39"/>
      <c r="H61" s="64"/>
      <c r="I61" s="64"/>
      <c r="J61" s="64"/>
      <c r="K61" s="65"/>
      <c r="L61" s="61"/>
      <c r="M61" s="64"/>
      <c r="N61" s="64"/>
      <c r="O61" s="46"/>
      <c r="Q61" s="47"/>
      <c r="R61" s="37"/>
      <c r="S61" s="44"/>
      <c r="T61" s="44"/>
      <c r="U61" s="44"/>
    </row>
    <row r="62" spans="1:21" s="36" customFormat="1" ht="15" customHeight="1">
      <c r="A62" s="63" t="s">
        <v>35</v>
      </c>
      <c r="B62" s="39"/>
      <c r="C62" s="64">
        <f t="shared" si="1"/>
        <v>57914.31948462684</v>
      </c>
      <c r="D62" s="64"/>
      <c r="E62" s="64"/>
      <c r="F62" s="64">
        <f>F60*1.05</f>
        <v>61480.16930427477</v>
      </c>
      <c r="G62" s="64"/>
      <c r="H62" s="64">
        <f>(J62-F62)/2+F62</f>
        <v>73776.20316512973</v>
      </c>
      <c r="I62" s="64"/>
      <c r="J62" s="64">
        <f>F62*1.4</f>
        <v>86072.23702598468</v>
      </c>
      <c r="K62" s="65"/>
      <c r="L62" s="64"/>
      <c r="M62" s="64">
        <f t="shared" si="0"/>
        <v>92958.01598806346</v>
      </c>
      <c r="N62" s="64"/>
      <c r="O62" s="46"/>
      <c r="Q62" s="48"/>
      <c r="R62" s="37"/>
      <c r="S62" s="45"/>
      <c r="T62" s="45"/>
      <c r="U62" s="45"/>
    </row>
    <row r="63" spans="1:21" s="36" customFormat="1" ht="15" customHeight="1">
      <c r="A63" s="63"/>
      <c r="B63" s="39"/>
      <c r="C63" s="64"/>
      <c r="D63" s="64"/>
      <c r="E63" s="61"/>
      <c r="F63" s="39"/>
      <c r="G63" s="39"/>
      <c r="H63" s="64"/>
      <c r="I63" s="64"/>
      <c r="J63" s="64"/>
      <c r="K63" s="65"/>
      <c r="L63" s="61"/>
      <c r="M63" s="64"/>
      <c r="N63" s="64"/>
      <c r="O63" s="46"/>
      <c r="Q63" s="47"/>
      <c r="R63" s="37"/>
      <c r="S63" s="44"/>
      <c r="T63" s="44"/>
      <c r="U63" s="44"/>
    </row>
    <row r="64" spans="1:21" s="36" customFormat="1" ht="15" customHeight="1">
      <c r="A64" s="63" t="s">
        <v>36</v>
      </c>
      <c r="B64" s="39"/>
      <c r="C64" s="64">
        <f t="shared" si="1"/>
        <v>60810.03545885818</v>
      </c>
      <c r="D64" s="64"/>
      <c r="E64" s="64"/>
      <c r="F64" s="64">
        <f>F62*1.05</f>
        <v>64554.17776948852</v>
      </c>
      <c r="G64" s="64"/>
      <c r="H64" s="64">
        <f>(J64-F64)/2+F64</f>
        <v>76819.47154569133</v>
      </c>
      <c r="I64" s="64"/>
      <c r="J64" s="64">
        <f>F64*1.38</f>
        <v>89084.76532189414</v>
      </c>
      <c r="K64" s="65"/>
      <c r="L64" s="64"/>
      <c r="M64" s="64">
        <f t="shared" si="0"/>
        <v>96211.54654764567</v>
      </c>
      <c r="N64" s="64"/>
      <c r="O64" s="46"/>
      <c r="Q64" s="49"/>
      <c r="R64" s="37"/>
      <c r="S64" s="45"/>
      <c r="T64" s="44"/>
      <c r="U64" s="45"/>
    </row>
    <row r="65" spans="1:21" s="36" customFormat="1" ht="15" customHeight="1">
      <c r="A65" s="39"/>
      <c r="B65" s="39"/>
      <c r="C65" s="64"/>
      <c r="D65" s="64"/>
      <c r="E65" s="64"/>
      <c r="F65" s="65"/>
      <c r="G65" s="65"/>
      <c r="H65" s="65"/>
      <c r="I65" s="65"/>
      <c r="J65" s="65"/>
      <c r="K65" s="65"/>
      <c r="L65" s="64"/>
      <c r="M65" s="64"/>
      <c r="N65" s="64"/>
      <c r="O65" s="46"/>
      <c r="Q65" s="44"/>
      <c r="R65" s="37"/>
      <c r="S65" s="44"/>
      <c r="T65" s="44"/>
      <c r="U65" s="44"/>
    </row>
    <row r="66" spans="1:21" s="36" customFormat="1" ht="15" customHeight="1">
      <c r="A66" s="12"/>
      <c r="B66" s="25"/>
      <c r="C66" s="15"/>
      <c r="D66" s="15"/>
      <c r="E66" s="15"/>
      <c r="F66" s="16"/>
      <c r="G66" s="16"/>
      <c r="H66" s="16"/>
      <c r="I66" s="16"/>
      <c r="J66" s="16"/>
      <c r="K66" s="16"/>
      <c r="L66" s="15"/>
      <c r="M66" s="15"/>
      <c r="N66" s="64"/>
      <c r="O66" s="46"/>
      <c r="Q66" s="44"/>
      <c r="R66" s="37"/>
      <c r="S66" s="44"/>
      <c r="T66" s="44"/>
      <c r="U66" s="44"/>
    </row>
    <row r="67" spans="1:21" ht="10.5" customHeight="1">
      <c r="A67" s="12"/>
      <c r="C67" s="15"/>
      <c r="D67" s="15"/>
      <c r="E67" s="15"/>
      <c r="F67" s="16"/>
      <c r="G67" s="16"/>
      <c r="H67" s="16"/>
      <c r="I67" s="16"/>
      <c r="J67" s="16"/>
      <c r="K67" s="16"/>
      <c r="L67" s="15"/>
      <c r="M67" s="15"/>
      <c r="N67" s="15"/>
      <c r="O67" s="17"/>
      <c r="Q67" s="14"/>
      <c r="S67" s="14"/>
      <c r="T67" s="14"/>
      <c r="U67" s="14"/>
    </row>
    <row r="68" spans="1:21" ht="12" customHeight="1">
      <c r="A68" s="12"/>
      <c r="C68" s="15"/>
      <c r="D68" s="15"/>
      <c r="E68" s="15"/>
      <c r="F68" s="16"/>
      <c r="G68" s="16"/>
      <c r="H68" s="16"/>
      <c r="I68" s="16"/>
      <c r="J68" s="16"/>
      <c r="K68" s="16"/>
      <c r="L68" s="15"/>
      <c r="M68" s="15"/>
      <c r="N68" s="15"/>
      <c r="O68" s="17"/>
      <c r="Q68" s="14"/>
      <c r="S68" s="14"/>
      <c r="T68" s="14"/>
      <c r="U68" s="14"/>
    </row>
    <row r="69" spans="1:21" ht="12" customHeight="1">
      <c r="A69" s="12"/>
      <c r="C69" s="15"/>
      <c r="D69" s="15"/>
      <c r="E69" s="15"/>
      <c r="F69" s="16"/>
      <c r="G69" s="16"/>
      <c r="H69" s="16"/>
      <c r="I69" s="16"/>
      <c r="J69" s="16"/>
      <c r="K69" s="16"/>
      <c r="L69" s="15"/>
      <c r="M69" s="15"/>
      <c r="N69" s="15"/>
      <c r="O69" s="17"/>
      <c r="Q69" s="14"/>
      <c r="S69" s="14"/>
      <c r="T69" s="14"/>
      <c r="U69" s="14"/>
    </row>
    <row r="70" spans="1:21" ht="12" customHeight="1">
      <c r="A70" s="12"/>
      <c r="C70" s="15"/>
      <c r="D70" s="15"/>
      <c r="E70" s="15"/>
      <c r="F70" s="16"/>
      <c r="G70" s="16"/>
      <c r="H70" s="16"/>
      <c r="I70" s="16"/>
      <c r="J70" s="16"/>
      <c r="K70" s="16"/>
      <c r="L70" s="15"/>
      <c r="M70" s="15"/>
      <c r="N70" s="15"/>
      <c r="O70" s="17"/>
      <c r="Q70" s="14"/>
      <c r="S70" s="14"/>
      <c r="T70" s="14"/>
      <c r="U70" s="14"/>
    </row>
    <row r="71" spans="1:21" ht="12" customHeight="1">
      <c r="A71" s="12"/>
      <c r="C71" s="15"/>
      <c r="D71" s="15"/>
      <c r="E71" s="15"/>
      <c r="F71" s="16"/>
      <c r="G71" s="16"/>
      <c r="H71" s="16"/>
      <c r="I71" s="16"/>
      <c r="J71" s="16"/>
      <c r="K71" s="16"/>
      <c r="L71" s="15"/>
      <c r="M71" s="15"/>
      <c r="N71" s="15"/>
      <c r="O71" s="17"/>
      <c r="Q71" s="14"/>
      <c r="S71" s="14"/>
      <c r="T71" s="14"/>
      <c r="U71" s="14"/>
    </row>
    <row r="72" spans="1:21" ht="12" customHeight="1">
      <c r="A72" s="12"/>
      <c r="C72" s="15"/>
      <c r="D72" s="15"/>
      <c r="E72" s="15"/>
      <c r="F72" s="16"/>
      <c r="G72" s="16"/>
      <c r="H72" s="16"/>
      <c r="I72" s="16"/>
      <c r="J72" s="16"/>
      <c r="K72" s="16"/>
      <c r="L72" s="15"/>
      <c r="M72" s="15"/>
      <c r="N72" s="15"/>
      <c r="O72" s="17"/>
      <c r="Q72" s="14"/>
      <c r="S72" s="14"/>
      <c r="T72" s="14"/>
      <c r="U72" s="14"/>
    </row>
    <row r="73" spans="2:21" ht="12" customHeight="1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19"/>
      <c r="M73" s="19"/>
      <c r="N73" s="15"/>
      <c r="O73" s="17"/>
      <c r="Q73" s="14"/>
      <c r="S73" s="14"/>
      <c r="T73" s="14"/>
      <c r="U73" s="14"/>
    </row>
    <row r="74" spans="1:20" ht="12" customHeight="1">
      <c r="A74" s="20"/>
      <c r="C74" s="15"/>
      <c r="D74" s="15"/>
      <c r="E74" s="16"/>
      <c r="F74" s="16"/>
      <c r="G74" s="16"/>
      <c r="H74" s="16"/>
      <c r="I74" s="16"/>
      <c r="J74" s="16"/>
      <c r="K74" s="16"/>
      <c r="L74" s="15"/>
      <c r="M74" s="15"/>
      <c r="N74" s="1"/>
      <c r="O74" s="2"/>
      <c r="Q74" s="35"/>
      <c r="T74" s="25"/>
    </row>
    <row r="75" spans="1:21" ht="12" customHeight="1">
      <c r="A75" s="20"/>
      <c r="D75" s="15"/>
      <c r="E75" s="16"/>
      <c r="F75" s="33"/>
      <c r="G75" s="33"/>
      <c r="H75" s="33"/>
      <c r="I75" s="33"/>
      <c r="J75" s="33"/>
      <c r="K75" s="16"/>
      <c r="L75" s="15"/>
      <c r="M75" s="15"/>
      <c r="N75" s="15"/>
      <c r="O75" s="17"/>
      <c r="Q75" s="14"/>
      <c r="S75" s="14"/>
      <c r="T75" s="14"/>
      <c r="U75" s="14"/>
    </row>
    <row r="76" spans="1:21" ht="12" customHeight="1">
      <c r="A76" s="12"/>
      <c r="C76" s="23"/>
      <c r="D76" s="15"/>
      <c r="E76" s="16"/>
      <c r="F76" s="22"/>
      <c r="G76" s="22"/>
      <c r="H76" s="22"/>
      <c r="I76" s="22"/>
      <c r="J76" s="22"/>
      <c r="K76" s="16"/>
      <c r="L76" s="15"/>
      <c r="M76" s="15"/>
      <c r="N76" s="15"/>
      <c r="O76" s="17"/>
      <c r="Q76" s="7"/>
      <c r="S76" s="14"/>
      <c r="T76" s="14"/>
      <c r="U76" s="7"/>
    </row>
    <row r="77" spans="1:21" ht="12" customHeight="1">
      <c r="A77" s="12"/>
      <c r="C77" s="23"/>
      <c r="D77" s="15"/>
      <c r="E77" s="16"/>
      <c r="F77" s="22"/>
      <c r="G77" s="22"/>
      <c r="H77" s="22"/>
      <c r="I77" s="22"/>
      <c r="J77" s="22"/>
      <c r="K77" s="16"/>
      <c r="L77" s="15"/>
      <c r="M77" s="15"/>
      <c r="N77" s="15"/>
      <c r="O77" s="17"/>
      <c r="Q77" s="15"/>
      <c r="S77" s="15"/>
      <c r="T77" s="14"/>
      <c r="U77" s="15"/>
    </row>
    <row r="78" spans="1:21" ht="12" customHeight="1">
      <c r="A78" s="12"/>
      <c r="C78" s="18"/>
      <c r="D78" s="15"/>
      <c r="E78" s="16"/>
      <c r="F78" s="22"/>
      <c r="G78" s="22"/>
      <c r="H78" s="22"/>
      <c r="I78" s="22"/>
      <c r="J78" s="22"/>
      <c r="K78" s="16"/>
      <c r="L78" s="15"/>
      <c r="M78" s="15"/>
      <c r="N78" s="15"/>
      <c r="O78" s="17"/>
      <c r="Q78" s="15"/>
      <c r="S78" s="15"/>
      <c r="T78" s="14"/>
      <c r="U78" s="15"/>
    </row>
    <row r="79" spans="1:21" ht="12" customHeight="1">
      <c r="A79" s="12"/>
      <c r="C79" s="18"/>
      <c r="D79" s="15"/>
      <c r="E79" s="16"/>
      <c r="F79" s="22"/>
      <c r="G79" s="22"/>
      <c r="H79" s="22"/>
      <c r="I79" s="22"/>
      <c r="J79" s="22"/>
      <c r="K79" s="16"/>
      <c r="L79" s="15"/>
      <c r="M79" s="15"/>
      <c r="N79" s="15"/>
      <c r="O79" s="17"/>
      <c r="Q79" s="14"/>
      <c r="S79" s="14"/>
      <c r="T79" s="14"/>
      <c r="U79" s="14"/>
    </row>
    <row r="80" spans="1:21" ht="12" customHeight="1">
      <c r="A80" s="28"/>
      <c r="C80" s="18"/>
      <c r="D80" s="15"/>
      <c r="E80" s="16"/>
      <c r="F80" s="22"/>
      <c r="G80" s="22"/>
      <c r="H80" s="22"/>
      <c r="I80" s="22"/>
      <c r="J80" s="22"/>
      <c r="K80" s="16"/>
      <c r="L80" s="15"/>
      <c r="M80" s="15"/>
      <c r="N80" s="15"/>
      <c r="O80" s="17"/>
      <c r="Q80" s="16"/>
      <c r="S80" s="16"/>
      <c r="T80" s="14"/>
      <c r="U80" s="16"/>
    </row>
    <row r="81" spans="1:21" ht="12" customHeight="1">
      <c r="A81" s="12"/>
      <c r="C81" s="18"/>
      <c r="D81" s="15"/>
      <c r="E81" s="16"/>
      <c r="F81" s="22"/>
      <c r="G81" s="22"/>
      <c r="H81" s="22"/>
      <c r="I81" s="22"/>
      <c r="J81" s="22"/>
      <c r="K81" s="16"/>
      <c r="L81" s="15"/>
      <c r="M81" s="15"/>
      <c r="N81" s="15"/>
      <c r="O81" s="17"/>
      <c r="Q81" s="14"/>
      <c r="S81" s="14"/>
      <c r="T81" s="14"/>
      <c r="U81" s="14"/>
    </row>
    <row r="82" spans="1:21" ht="12" customHeight="1">
      <c r="A82" s="28"/>
      <c r="C82" s="18"/>
      <c r="D82" s="15"/>
      <c r="E82" s="16"/>
      <c r="F82" s="22"/>
      <c r="G82" s="22"/>
      <c r="H82" s="22"/>
      <c r="I82" s="22"/>
      <c r="J82" s="22"/>
      <c r="K82" s="16"/>
      <c r="L82" s="15"/>
      <c r="M82" s="15"/>
      <c r="N82" s="15"/>
      <c r="O82" s="10"/>
      <c r="Q82" s="16"/>
      <c r="S82" s="16"/>
      <c r="T82" s="14"/>
      <c r="U82" s="16"/>
    </row>
    <row r="83" spans="1:21" ht="12" customHeight="1">
      <c r="A83" s="12"/>
      <c r="C83" s="18"/>
      <c r="D83" s="15"/>
      <c r="E83" s="16"/>
      <c r="F83" s="22"/>
      <c r="G83" s="22"/>
      <c r="H83" s="22"/>
      <c r="I83" s="22"/>
      <c r="J83" s="22"/>
      <c r="K83" s="16"/>
      <c r="L83" s="15"/>
      <c r="M83" s="15"/>
      <c r="N83" s="15"/>
      <c r="O83" s="17"/>
      <c r="Q83" s="14"/>
      <c r="S83" s="14"/>
      <c r="T83" s="14"/>
      <c r="U83" s="14"/>
    </row>
    <row r="84" spans="1:21" ht="12" customHeight="1">
      <c r="A84" s="28"/>
      <c r="C84" s="18"/>
      <c r="D84" s="15"/>
      <c r="E84" s="16"/>
      <c r="F84" s="22"/>
      <c r="G84" s="22"/>
      <c r="H84" s="22"/>
      <c r="I84" s="22"/>
      <c r="J84" s="22"/>
      <c r="K84" s="16"/>
      <c r="L84" s="15"/>
      <c r="M84" s="15"/>
      <c r="N84" s="15"/>
      <c r="O84" s="17"/>
      <c r="Q84" s="16"/>
      <c r="S84" s="16"/>
      <c r="T84" s="14"/>
      <c r="U84" s="16"/>
    </row>
    <row r="85" spans="1:21" ht="12" customHeight="1">
      <c r="A85" s="12"/>
      <c r="C85" s="18"/>
      <c r="D85" s="15"/>
      <c r="E85" s="16"/>
      <c r="F85" s="22"/>
      <c r="G85" s="22"/>
      <c r="H85" s="22"/>
      <c r="I85" s="22"/>
      <c r="J85" s="22"/>
      <c r="K85" s="16"/>
      <c r="L85" s="15"/>
      <c r="M85" s="15"/>
      <c r="N85" s="15"/>
      <c r="O85" s="17"/>
      <c r="Q85" s="14"/>
      <c r="S85" s="14"/>
      <c r="T85" s="14"/>
      <c r="U85" s="14"/>
    </row>
    <row r="86" spans="1:21" ht="12" customHeight="1">
      <c r="A86" s="28"/>
      <c r="C86" s="18"/>
      <c r="D86" s="15"/>
      <c r="E86" s="16"/>
      <c r="F86" s="22"/>
      <c r="G86" s="22"/>
      <c r="H86" s="22"/>
      <c r="I86" s="22"/>
      <c r="J86" s="22"/>
      <c r="K86" s="16"/>
      <c r="L86" s="15"/>
      <c r="M86" s="15"/>
      <c r="N86" s="15"/>
      <c r="O86" s="17"/>
      <c r="Q86" s="16"/>
      <c r="S86" s="16"/>
      <c r="T86" s="14"/>
      <c r="U86" s="16"/>
    </row>
    <row r="87" spans="1:21" ht="12" customHeight="1">
      <c r="A87" s="12"/>
      <c r="C87" s="18"/>
      <c r="D87" s="15"/>
      <c r="E87" s="16"/>
      <c r="F87" s="22"/>
      <c r="G87" s="22"/>
      <c r="H87" s="22"/>
      <c r="I87" s="22"/>
      <c r="J87" s="22"/>
      <c r="K87" s="16"/>
      <c r="L87" s="15"/>
      <c r="M87" s="15"/>
      <c r="N87" s="15"/>
      <c r="O87" s="17"/>
      <c r="Q87" s="14"/>
      <c r="S87" s="14"/>
      <c r="T87" s="14"/>
      <c r="U87" s="14"/>
    </row>
    <row r="88" spans="1:21" ht="12" customHeight="1">
      <c r="A88" s="28"/>
      <c r="C88" s="18"/>
      <c r="D88" s="15"/>
      <c r="E88" s="16"/>
      <c r="F88" s="22"/>
      <c r="G88" s="22"/>
      <c r="H88" s="22"/>
      <c r="I88" s="22"/>
      <c r="J88" s="22"/>
      <c r="K88" s="16"/>
      <c r="L88" s="15"/>
      <c r="M88" s="15"/>
      <c r="N88" s="15"/>
      <c r="O88" s="29"/>
      <c r="Q88" s="14"/>
      <c r="S88" s="14"/>
      <c r="T88" s="14"/>
      <c r="U88" s="14"/>
    </row>
    <row r="89" spans="1:21" ht="12" customHeight="1">
      <c r="A89" s="12"/>
      <c r="C89" s="18"/>
      <c r="D89" s="15"/>
      <c r="E89" s="16"/>
      <c r="F89" s="22"/>
      <c r="G89" s="22"/>
      <c r="H89" s="22"/>
      <c r="I89" s="22"/>
      <c r="J89" s="22"/>
      <c r="K89" s="16"/>
      <c r="L89" s="15"/>
      <c r="M89" s="15"/>
      <c r="N89" s="15"/>
      <c r="O89" s="17"/>
      <c r="Q89" s="14"/>
      <c r="S89" s="14"/>
      <c r="T89" s="14"/>
      <c r="U89" s="14"/>
    </row>
    <row r="90" spans="1:21" ht="12" customHeight="1">
      <c r="A90" s="28"/>
      <c r="C90" s="18"/>
      <c r="D90" s="15"/>
      <c r="E90" s="16"/>
      <c r="F90" s="22"/>
      <c r="G90" s="22"/>
      <c r="H90" s="22"/>
      <c r="I90" s="22"/>
      <c r="J90" s="22"/>
      <c r="K90" s="16"/>
      <c r="L90" s="15"/>
      <c r="M90" s="15"/>
      <c r="N90" s="15"/>
      <c r="O90" s="17"/>
      <c r="Q90" s="14"/>
      <c r="S90" s="14"/>
      <c r="T90" s="14"/>
      <c r="U90" s="14"/>
    </row>
    <row r="91" spans="1:21" ht="12" customHeight="1">
      <c r="A91" s="12"/>
      <c r="C91" s="18"/>
      <c r="D91" s="15"/>
      <c r="E91" s="16"/>
      <c r="F91" s="22"/>
      <c r="G91" s="22"/>
      <c r="H91" s="22"/>
      <c r="I91" s="22"/>
      <c r="J91" s="22"/>
      <c r="K91" s="16"/>
      <c r="L91" s="15"/>
      <c r="M91" s="15"/>
      <c r="N91" s="15"/>
      <c r="O91" s="17"/>
      <c r="Q91" s="14"/>
      <c r="S91" s="14"/>
      <c r="T91" s="14"/>
      <c r="U91" s="14"/>
    </row>
    <row r="92" spans="1:21" ht="12" customHeight="1">
      <c r="A92" s="28"/>
      <c r="C92" s="18"/>
      <c r="D92" s="15"/>
      <c r="E92" s="16"/>
      <c r="F92" s="22"/>
      <c r="G92" s="22"/>
      <c r="H92" s="22"/>
      <c r="I92" s="22"/>
      <c r="J92" s="22"/>
      <c r="K92" s="16"/>
      <c r="L92" s="15"/>
      <c r="M92" s="15"/>
      <c r="N92" s="15"/>
      <c r="O92" s="17"/>
      <c r="Q92" s="14"/>
      <c r="S92" s="14"/>
      <c r="T92" s="14"/>
      <c r="U92" s="14"/>
    </row>
    <row r="93" spans="1:21" ht="12" customHeight="1">
      <c r="A93" s="28"/>
      <c r="C93" s="18"/>
      <c r="D93" s="15"/>
      <c r="E93" s="16"/>
      <c r="F93" s="22"/>
      <c r="G93" s="22"/>
      <c r="H93" s="22"/>
      <c r="I93" s="22"/>
      <c r="J93" s="22"/>
      <c r="K93" s="16"/>
      <c r="L93" s="15"/>
      <c r="M93" s="15"/>
      <c r="N93" s="15"/>
      <c r="O93" s="17"/>
      <c r="Q93" s="14"/>
      <c r="S93" s="14"/>
      <c r="T93" s="14"/>
      <c r="U93" s="14"/>
    </row>
    <row r="94" spans="1:21" ht="12" customHeight="1">
      <c r="A94" s="28"/>
      <c r="C94" s="18"/>
      <c r="D94" s="15"/>
      <c r="E94" s="16"/>
      <c r="F94" s="22"/>
      <c r="G94" s="22"/>
      <c r="H94" s="22"/>
      <c r="I94" s="22"/>
      <c r="J94" s="22"/>
      <c r="K94" s="16"/>
      <c r="L94" s="15"/>
      <c r="M94" s="15"/>
      <c r="N94" s="15"/>
      <c r="O94" s="17"/>
      <c r="Q94" s="14"/>
      <c r="S94" s="14"/>
      <c r="T94" s="14"/>
      <c r="U94" s="14"/>
    </row>
    <row r="95" spans="1:21" ht="12" customHeight="1">
      <c r="A95" s="12"/>
      <c r="C95" s="18"/>
      <c r="D95" s="15"/>
      <c r="E95" s="16"/>
      <c r="F95" s="22"/>
      <c r="G95" s="22"/>
      <c r="H95" s="22"/>
      <c r="I95" s="22"/>
      <c r="J95" s="22"/>
      <c r="K95" s="16"/>
      <c r="L95" s="15"/>
      <c r="M95" s="15"/>
      <c r="N95" s="15"/>
      <c r="O95" s="17"/>
      <c r="Q95" s="14"/>
      <c r="S95" s="14"/>
      <c r="T95" s="14"/>
      <c r="U95" s="14"/>
    </row>
    <row r="96" spans="1:21" ht="12" customHeight="1">
      <c r="A96" s="28"/>
      <c r="C96" s="18"/>
      <c r="D96" s="15"/>
      <c r="E96" s="16"/>
      <c r="F96" s="22"/>
      <c r="G96" s="22"/>
      <c r="H96" s="22"/>
      <c r="I96" s="22"/>
      <c r="J96" s="22"/>
      <c r="K96" s="16"/>
      <c r="L96" s="15"/>
      <c r="M96" s="15"/>
      <c r="N96" s="15"/>
      <c r="O96" s="17"/>
      <c r="Q96" s="14"/>
      <c r="S96" s="14"/>
      <c r="T96" s="14"/>
      <c r="U96" s="14"/>
    </row>
    <row r="97" spans="1:21" ht="12" customHeight="1">
      <c r="A97" s="12"/>
      <c r="C97" s="18"/>
      <c r="D97" s="15"/>
      <c r="E97" s="16"/>
      <c r="F97" s="22"/>
      <c r="G97" s="22"/>
      <c r="H97" s="22"/>
      <c r="I97" s="22"/>
      <c r="J97" s="22"/>
      <c r="K97" s="16"/>
      <c r="L97" s="15"/>
      <c r="M97" s="15"/>
      <c r="N97" s="15"/>
      <c r="O97" s="17"/>
      <c r="Q97" s="14"/>
      <c r="S97" s="14"/>
      <c r="T97" s="14"/>
      <c r="U97" s="14"/>
    </row>
    <row r="98" spans="1:21" ht="12" customHeight="1">
      <c r="A98" s="28"/>
      <c r="C98" s="18"/>
      <c r="D98" s="15"/>
      <c r="E98" s="16"/>
      <c r="F98" s="22"/>
      <c r="G98" s="22"/>
      <c r="H98" s="22"/>
      <c r="I98" s="22"/>
      <c r="J98" s="22"/>
      <c r="K98" s="16"/>
      <c r="L98" s="15"/>
      <c r="M98" s="15"/>
      <c r="N98" s="15"/>
      <c r="O98" s="29"/>
      <c r="Q98" s="14"/>
      <c r="S98" s="14"/>
      <c r="T98" s="14"/>
      <c r="U98" s="14"/>
    </row>
    <row r="99" spans="1:21" ht="12" customHeight="1">
      <c r="A99" s="12"/>
      <c r="C99" s="18"/>
      <c r="D99" s="15"/>
      <c r="E99" s="16"/>
      <c r="F99" s="22"/>
      <c r="G99" s="22"/>
      <c r="H99" s="22"/>
      <c r="I99" s="22"/>
      <c r="J99" s="22"/>
      <c r="K99" s="16"/>
      <c r="L99" s="15"/>
      <c r="M99" s="15"/>
      <c r="N99" s="15"/>
      <c r="O99" s="17"/>
      <c r="Q99" s="14"/>
      <c r="S99" s="14"/>
      <c r="T99" s="14"/>
      <c r="U99" s="14"/>
    </row>
    <row r="100" spans="1:21" ht="12" customHeight="1">
      <c r="A100" s="28"/>
      <c r="C100" s="18"/>
      <c r="D100" s="15"/>
      <c r="E100" s="16"/>
      <c r="F100" s="22"/>
      <c r="G100" s="22"/>
      <c r="H100" s="22"/>
      <c r="I100" s="22"/>
      <c r="J100" s="22"/>
      <c r="K100" s="16"/>
      <c r="L100" s="15"/>
      <c r="M100" s="15"/>
      <c r="N100" s="15"/>
      <c r="O100" s="17"/>
      <c r="Q100" s="14"/>
      <c r="S100" s="14"/>
      <c r="T100" s="14"/>
      <c r="U100" s="14"/>
    </row>
    <row r="101" spans="1:21" ht="12" customHeight="1">
      <c r="A101" s="12"/>
      <c r="C101" s="18"/>
      <c r="D101" s="15"/>
      <c r="E101" s="16"/>
      <c r="F101" s="22"/>
      <c r="G101" s="22"/>
      <c r="H101" s="22"/>
      <c r="I101" s="22"/>
      <c r="J101" s="22"/>
      <c r="K101" s="16"/>
      <c r="L101" s="15"/>
      <c r="M101" s="15"/>
      <c r="N101" s="15"/>
      <c r="O101" s="17"/>
      <c r="Q101" s="14"/>
      <c r="S101" s="14"/>
      <c r="T101" s="14"/>
      <c r="U101" s="14"/>
    </row>
    <row r="102" spans="1:21" ht="12" customHeight="1">
      <c r="A102" s="28"/>
      <c r="C102" s="18"/>
      <c r="D102" s="15"/>
      <c r="E102" s="16"/>
      <c r="F102" s="22"/>
      <c r="G102" s="22"/>
      <c r="H102" s="22"/>
      <c r="I102" s="22"/>
      <c r="J102" s="22"/>
      <c r="K102" s="16"/>
      <c r="L102" s="15"/>
      <c r="M102" s="15"/>
      <c r="N102" s="15"/>
      <c r="O102" s="17"/>
      <c r="Q102" s="14"/>
      <c r="S102" s="14"/>
      <c r="T102" s="14"/>
      <c r="U102" s="14"/>
    </row>
    <row r="103" spans="1:21" ht="12" customHeight="1">
      <c r="A103" s="12"/>
      <c r="C103" s="18"/>
      <c r="D103" s="15"/>
      <c r="E103" s="16"/>
      <c r="F103" s="22"/>
      <c r="G103" s="22"/>
      <c r="H103" s="22"/>
      <c r="I103" s="22"/>
      <c r="J103" s="22"/>
      <c r="K103" s="16"/>
      <c r="L103" s="15"/>
      <c r="M103" s="15"/>
      <c r="N103" s="15"/>
      <c r="O103" s="17"/>
      <c r="Q103" s="14"/>
      <c r="S103" s="14"/>
      <c r="T103" s="14"/>
      <c r="U103" s="14"/>
    </row>
    <row r="104" spans="1:21" ht="12" customHeight="1">
      <c r="A104" s="28"/>
      <c r="C104" s="18"/>
      <c r="D104" s="15"/>
      <c r="E104" s="16"/>
      <c r="F104" s="22"/>
      <c r="G104" s="22"/>
      <c r="H104" s="22"/>
      <c r="I104" s="22"/>
      <c r="J104" s="22"/>
      <c r="K104" s="16"/>
      <c r="L104" s="15"/>
      <c r="M104" s="15"/>
      <c r="N104" s="15"/>
      <c r="O104" s="17"/>
      <c r="Q104" s="14"/>
      <c r="S104" s="14"/>
      <c r="T104" s="14"/>
      <c r="U104" s="14"/>
    </row>
    <row r="105" spans="1:21" ht="12" customHeight="1">
      <c r="A105" s="12"/>
      <c r="C105" s="18"/>
      <c r="D105" s="15"/>
      <c r="E105" s="16"/>
      <c r="F105" s="22"/>
      <c r="G105" s="22"/>
      <c r="H105" s="22"/>
      <c r="I105" s="22"/>
      <c r="J105" s="22"/>
      <c r="K105" s="16"/>
      <c r="L105" s="15"/>
      <c r="M105" s="15"/>
      <c r="N105" s="15"/>
      <c r="O105" s="17"/>
      <c r="Q105" s="14"/>
      <c r="S105" s="14"/>
      <c r="T105" s="14"/>
      <c r="U105" s="14"/>
    </row>
    <row r="106" spans="1:21" ht="12" customHeight="1">
      <c r="A106" s="28"/>
      <c r="C106" s="18"/>
      <c r="D106" s="15"/>
      <c r="E106" s="16"/>
      <c r="F106" s="22"/>
      <c r="G106" s="22"/>
      <c r="H106" s="22"/>
      <c r="I106" s="22"/>
      <c r="J106" s="22"/>
      <c r="K106" s="16"/>
      <c r="L106" s="15"/>
      <c r="M106" s="15"/>
      <c r="N106" s="15"/>
      <c r="O106" s="17"/>
      <c r="Q106" s="14"/>
      <c r="S106" s="14"/>
      <c r="T106" s="14"/>
      <c r="U106" s="14"/>
    </row>
    <row r="107" spans="1:21" ht="12" customHeight="1">
      <c r="A107" s="12"/>
      <c r="C107" s="18"/>
      <c r="D107" s="15"/>
      <c r="E107" s="16"/>
      <c r="F107" s="22"/>
      <c r="G107" s="22"/>
      <c r="H107" s="22"/>
      <c r="I107" s="22"/>
      <c r="J107" s="22"/>
      <c r="K107" s="16"/>
      <c r="L107" s="15"/>
      <c r="M107" s="15"/>
      <c r="N107" s="15"/>
      <c r="O107" s="17"/>
      <c r="Q107" s="14"/>
      <c r="S107" s="14"/>
      <c r="T107" s="14"/>
      <c r="U107" s="14"/>
    </row>
    <row r="108" spans="1:21" ht="12" customHeight="1">
      <c r="A108" s="28"/>
      <c r="C108" s="18"/>
      <c r="D108" s="15"/>
      <c r="E108" s="16"/>
      <c r="F108" s="22"/>
      <c r="G108" s="22"/>
      <c r="H108" s="22"/>
      <c r="I108" s="22"/>
      <c r="J108" s="22"/>
      <c r="K108" s="16"/>
      <c r="L108" s="15"/>
      <c r="M108" s="15"/>
      <c r="N108" s="15"/>
      <c r="O108" s="17"/>
      <c r="Q108" s="14"/>
      <c r="S108" s="14"/>
      <c r="T108" s="14"/>
      <c r="U108" s="14"/>
    </row>
    <row r="109" spans="1:21" ht="12" customHeight="1">
      <c r="A109" s="28"/>
      <c r="C109" s="18"/>
      <c r="D109" s="15"/>
      <c r="E109" s="16"/>
      <c r="F109" s="22"/>
      <c r="G109" s="22"/>
      <c r="H109" s="22"/>
      <c r="I109" s="22"/>
      <c r="J109" s="22"/>
      <c r="K109" s="16"/>
      <c r="L109" s="15"/>
      <c r="M109" s="15"/>
      <c r="N109" s="15"/>
      <c r="O109" s="17"/>
      <c r="Q109" s="14"/>
      <c r="S109" s="14"/>
      <c r="T109" s="14"/>
      <c r="U109" s="14"/>
    </row>
    <row r="110" spans="1:21" ht="12" customHeight="1">
      <c r="A110" s="28"/>
      <c r="C110" s="18"/>
      <c r="D110" s="15"/>
      <c r="E110" s="16"/>
      <c r="F110" s="22"/>
      <c r="G110" s="22"/>
      <c r="H110" s="22"/>
      <c r="I110" s="22"/>
      <c r="J110" s="22"/>
      <c r="K110" s="16"/>
      <c r="L110" s="15"/>
      <c r="M110" s="15"/>
      <c r="N110" s="15"/>
      <c r="O110" s="17"/>
      <c r="Q110" s="16"/>
      <c r="S110" s="16"/>
      <c r="T110" s="14"/>
      <c r="U110" s="16"/>
    </row>
    <row r="111" spans="1:21" ht="12" customHeight="1">
      <c r="A111" s="28"/>
      <c r="C111" s="18"/>
      <c r="D111" s="15"/>
      <c r="E111" s="16"/>
      <c r="F111" s="22"/>
      <c r="G111" s="22"/>
      <c r="H111" s="22"/>
      <c r="I111" s="22"/>
      <c r="J111" s="22"/>
      <c r="K111" s="16"/>
      <c r="L111" s="15"/>
      <c r="M111" s="15"/>
      <c r="N111" s="15"/>
      <c r="O111" s="17"/>
      <c r="Q111" s="14"/>
      <c r="S111" s="14"/>
      <c r="T111" s="14"/>
      <c r="U111" s="14"/>
    </row>
    <row r="112" spans="1:21" ht="12" customHeight="1">
      <c r="A112" s="28"/>
      <c r="C112" s="18"/>
      <c r="D112" s="15"/>
      <c r="E112" s="16"/>
      <c r="F112" s="22"/>
      <c r="G112" s="22"/>
      <c r="H112" s="22"/>
      <c r="I112" s="22"/>
      <c r="J112" s="22"/>
      <c r="K112" s="16"/>
      <c r="L112" s="15"/>
      <c r="M112" s="15"/>
      <c r="N112" s="15"/>
      <c r="O112" s="17"/>
      <c r="Q112" s="16"/>
      <c r="S112" s="16"/>
      <c r="T112" s="14"/>
      <c r="U112" s="16"/>
    </row>
    <row r="113" spans="1:21" ht="12" customHeight="1">
      <c r="A113" s="28"/>
      <c r="C113" s="18"/>
      <c r="D113" s="15"/>
      <c r="E113" s="16"/>
      <c r="F113" s="22"/>
      <c r="G113" s="22"/>
      <c r="H113" s="22"/>
      <c r="I113" s="22"/>
      <c r="J113" s="22"/>
      <c r="K113" s="16"/>
      <c r="L113" s="15"/>
      <c r="M113" s="15"/>
      <c r="N113" s="15"/>
      <c r="O113" s="17"/>
      <c r="Q113" s="14"/>
      <c r="S113" s="14"/>
      <c r="T113" s="14"/>
      <c r="U113" s="14"/>
    </row>
    <row r="114" spans="1:21" ht="12" customHeight="1">
      <c r="A114" s="28"/>
      <c r="C114" s="18"/>
      <c r="D114" s="15"/>
      <c r="E114" s="16"/>
      <c r="F114" s="22"/>
      <c r="G114" s="22"/>
      <c r="H114" s="22"/>
      <c r="I114" s="22"/>
      <c r="J114" s="22"/>
      <c r="K114" s="16"/>
      <c r="L114" s="15"/>
      <c r="M114" s="15"/>
      <c r="N114" s="15"/>
      <c r="O114" s="17"/>
      <c r="Q114" s="16"/>
      <c r="S114" s="16"/>
      <c r="T114" s="14"/>
      <c r="U114" s="16"/>
    </row>
    <row r="115" spans="1:21" ht="12" customHeight="1">
      <c r="A115" s="14"/>
      <c r="C115" s="18"/>
      <c r="D115" s="15"/>
      <c r="E115" s="16"/>
      <c r="F115" s="22"/>
      <c r="G115" s="22"/>
      <c r="H115" s="22"/>
      <c r="I115" s="22"/>
      <c r="J115" s="22"/>
      <c r="K115" s="16"/>
      <c r="L115" s="15"/>
      <c r="M115" s="15"/>
      <c r="N115" s="15"/>
      <c r="O115" s="17"/>
      <c r="Q115" s="14"/>
      <c r="S115" s="14"/>
      <c r="T115" s="14"/>
      <c r="U115" s="14"/>
    </row>
    <row r="116" spans="1:17" ht="12" customHeight="1">
      <c r="A116" s="28"/>
      <c r="C116" s="18"/>
      <c r="E116" s="31"/>
      <c r="F116" s="22"/>
      <c r="G116" s="22"/>
      <c r="H116" s="22"/>
      <c r="I116" s="22"/>
      <c r="J116" s="22"/>
      <c r="K116" s="31"/>
      <c r="M116" s="15"/>
      <c r="N116" s="15"/>
      <c r="O116" s="30"/>
      <c r="Q116" s="16"/>
    </row>
    <row r="117" spans="1:21" ht="12" customHeight="1">
      <c r="A117" s="14"/>
      <c r="C117" s="18"/>
      <c r="E117" s="31"/>
      <c r="F117" s="22"/>
      <c r="G117" s="22"/>
      <c r="H117" s="22"/>
      <c r="I117" s="22"/>
      <c r="J117" s="22"/>
      <c r="K117" s="31"/>
      <c r="N117" s="15"/>
      <c r="Q117" s="14"/>
      <c r="S117" s="15"/>
      <c r="U117" s="14"/>
    </row>
    <row r="118" spans="1:17" ht="12" customHeight="1">
      <c r="A118" s="28"/>
      <c r="C118" s="18"/>
      <c r="E118" s="31"/>
      <c r="F118" s="22"/>
      <c r="G118" s="22"/>
      <c r="H118" s="22"/>
      <c r="I118" s="22"/>
      <c r="J118" s="22"/>
      <c r="K118" s="31"/>
      <c r="M118" s="15"/>
      <c r="Q118" s="16"/>
    </row>
    <row r="119" spans="1:21" ht="12" customHeight="1">
      <c r="A119" s="14"/>
      <c r="C119" s="18"/>
      <c r="E119" s="31"/>
      <c r="F119" s="22"/>
      <c r="G119" s="22"/>
      <c r="H119" s="22"/>
      <c r="I119" s="22"/>
      <c r="J119" s="22"/>
      <c r="K119" s="31"/>
      <c r="Q119" s="14"/>
      <c r="S119" s="15"/>
      <c r="U119" s="14"/>
    </row>
    <row r="120" spans="1:17" ht="12" customHeight="1">
      <c r="A120" s="28"/>
      <c r="C120" s="18"/>
      <c r="E120" s="31"/>
      <c r="F120" s="22"/>
      <c r="G120" s="22"/>
      <c r="H120" s="22"/>
      <c r="I120" s="22"/>
      <c r="J120" s="22"/>
      <c r="K120" s="31"/>
      <c r="M120" s="15"/>
      <c r="Q120" s="16"/>
    </row>
    <row r="121" spans="5:21" ht="12" customHeight="1">
      <c r="E121" s="31"/>
      <c r="F121" s="31"/>
      <c r="G121" s="31"/>
      <c r="H121" s="31"/>
      <c r="I121" s="31"/>
      <c r="J121" s="31"/>
      <c r="K121" s="31"/>
      <c r="Q121" s="14"/>
      <c r="S121" s="15"/>
      <c r="U121" s="14"/>
    </row>
    <row r="122" ht="12" customHeight="1"/>
  </sheetData>
  <sheetProtection/>
  <mergeCells count="3">
    <mergeCell ref="A1:M1"/>
    <mergeCell ref="B73:K73"/>
    <mergeCell ref="A2:M2"/>
  </mergeCells>
  <printOptions horizontalCentered="1"/>
  <pageMargins left="0" right="0" top="0.25" bottom="0.25" header="0.5" footer="0.5"/>
  <pageSetup horizontalDpi="600" verticalDpi="600" orientation="portrait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7" max="7" width="11.28125" style="0" customWidth="1"/>
    <col min="9" max="9" width="10.8515625" style="0" customWidth="1"/>
  </cols>
  <sheetData>
    <row r="1" spans="1:20" s="3" customFormat="1" ht="30" customHeight="1" thickBot="1">
      <c r="A1" s="5"/>
      <c r="B1" s="68" t="s">
        <v>37</v>
      </c>
      <c r="C1" s="69"/>
      <c r="D1" s="69"/>
      <c r="E1" s="69"/>
      <c r="F1" s="69"/>
      <c r="G1" s="69"/>
      <c r="H1" s="69"/>
      <c r="I1" s="69"/>
      <c r="J1" s="70"/>
      <c r="K1" s="34"/>
      <c r="L1" s="19"/>
      <c r="M1" s="19"/>
      <c r="N1" s="1"/>
      <c r="O1" s="2"/>
      <c r="Q1" s="4"/>
      <c r="R1"/>
      <c r="S1"/>
      <c r="T1" s="5"/>
    </row>
    <row r="2" spans="1:21" s="3" customFormat="1" ht="15" customHeight="1">
      <c r="A2" s="20"/>
      <c r="B2" s="5"/>
      <c r="C2" s="15"/>
      <c r="D2" s="15"/>
      <c r="E2" s="16"/>
      <c r="F2" s="16"/>
      <c r="G2" s="16"/>
      <c r="H2" s="16"/>
      <c r="I2" s="16"/>
      <c r="J2" s="16"/>
      <c r="K2" s="16"/>
      <c r="L2" s="15"/>
      <c r="M2" s="15"/>
      <c r="N2" s="15"/>
      <c r="O2" s="17"/>
      <c r="Q2" s="14"/>
      <c r="R2"/>
      <c r="S2" s="14"/>
      <c r="T2" s="14"/>
      <c r="U2" s="14"/>
    </row>
    <row r="3" spans="1:21" s="3" customFormat="1" ht="30" customHeight="1">
      <c r="A3" s="20"/>
      <c r="B3" s="5"/>
      <c r="D3" s="15"/>
      <c r="E3" s="6" t="s">
        <v>2</v>
      </c>
      <c r="F3" s="21"/>
      <c r="G3" s="6" t="s">
        <v>3</v>
      </c>
      <c r="H3" s="21"/>
      <c r="I3" s="6" t="s">
        <v>4</v>
      </c>
      <c r="J3" s="33"/>
      <c r="K3" s="16"/>
      <c r="L3" s="15"/>
      <c r="M3" s="15"/>
      <c r="N3" s="15"/>
      <c r="O3" s="17"/>
      <c r="P3" s="8"/>
      <c r="Q3" s="7"/>
      <c r="R3" s="11"/>
      <c r="S3" s="14"/>
      <c r="T3" s="14"/>
      <c r="U3" s="7"/>
    </row>
    <row r="4" spans="1:21" s="3" customFormat="1" ht="30" customHeight="1">
      <c r="A4" s="13"/>
      <c r="B4" s="5"/>
      <c r="C4" s="9" t="s">
        <v>6</v>
      </c>
      <c r="D4" s="15"/>
      <c r="E4" s="22"/>
      <c r="F4" s="22"/>
      <c r="G4" s="22"/>
      <c r="H4" s="22"/>
      <c r="I4" s="22"/>
      <c r="J4" s="22"/>
      <c r="K4" s="16"/>
      <c r="L4" s="15"/>
      <c r="M4" s="15"/>
      <c r="N4" s="15"/>
      <c r="O4" s="17"/>
      <c r="P4" s="8"/>
      <c r="Q4" s="15"/>
      <c r="R4" s="11"/>
      <c r="S4" s="15"/>
      <c r="T4" s="14"/>
      <c r="U4" s="15"/>
    </row>
    <row r="5" spans="1:21" s="3" customFormat="1" ht="15" customHeight="1">
      <c r="A5" s="13"/>
      <c r="B5" s="5"/>
      <c r="C5" s="23"/>
      <c r="D5" s="15"/>
      <c r="E5" s="24"/>
      <c r="F5" s="22"/>
      <c r="G5" s="24"/>
      <c r="H5" s="22"/>
      <c r="I5" s="22"/>
      <c r="J5" s="22"/>
      <c r="K5" s="16"/>
      <c r="L5" s="15"/>
      <c r="M5" s="15"/>
      <c r="N5" s="15"/>
      <c r="O5" s="17"/>
      <c r="P5" s="8"/>
      <c r="Q5" s="15"/>
      <c r="R5" s="11"/>
      <c r="S5" s="15"/>
      <c r="T5" s="14"/>
      <c r="U5" s="15"/>
    </row>
    <row r="6" spans="1:21" s="3" customFormat="1" ht="15" customHeight="1">
      <c r="A6" s="12"/>
      <c r="B6" s="25"/>
      <c r="C6" s="18" t="s">
        <v>38</v>
      </c>
      <c r="D6" s="15"/>
      <c r="E6" s="26">
        <v>65000</v>
      </c>
      <c r="F6" s="22"/>
      <c r="G6" s="26">
        <f>(I6-E6)/2+E6</f>
        <v>73125</v>
      </c>
      <c r="H6" s="22"/>
      <c r="I6" s="26">
        <f>E6*1.25</f>
        <v>81250</v>
      </c>
      <c r="J6" s="22"/>
      <c r="K6" s="16"/>
      <c r="L6" s="15"/>
      <c r="M6" s="15"/>
      <c r="N6" s="15"/>
      <c r="O6" s="17"/>
      <c r="P6" s="8"/>
      <c r="Q6" s="14"/>
      <c r="R6" s="11"/>
      <c r="S6" s="14"/>
      <c r="T6" s="14"/>
      <c r="U6" s="14"/>
    </row>
    <row r="7" spans="1:21" s="3" customFormat="1" ht="15" customHeight="1">
      <c r="A7" s="12"/>
      <c r="B7" s="25"/>
      <c r="C7" s="18"/>
      <c r="D7" s="15"/>
      <c r="E7" s="27"/>
      <c r="F7" s="22"/>
      <c r="G7" s="27"/>
      <c r="H7" s="22"/>
      <c r="I7" s="27"/>
      <c r="J7" s="22"/>
      <c r="K7" s="16"/>
      <c r="L7" s="15"/>
      <c r="M7" s="15"/>
      <c r="N7" s="15"/>
      <c r="O7" s="17"/>
      <c r="P7" s="8"/>
      <c r="Q7" s="16"/>
      <c r="R7" s="11"/>
      <c r="S7" s="16"/>
      <c r="T7" s="14"/>
      <c r="U7" s="16"/>
    </row>
    <row r="8" spans="1:21" s="3" customFormat="1" ht="15" customHeight="1">
      <c r="A8" s="28"/>
      <c r="B8" s="25"/>
      <c r="C8" s="18" t="s">
        <v>39</v>
      </c>
      <c r="D8" s="15"/>
      <c r="E8" s="26">
        <f>E6*1.04</f>
        <v>67600</v>
      </c>
      <c r="F8" s="22"/>
      <c r="G8" s="26">
        <f>(I8-E8)/2+E8</f>
        <v>76050</v>
      </c>
      <c r="H8" s="22"/>
      <c r="I8" s="26">
        <f>E8*1.25</f>
        <v>84500</v>
      </c>
      <c r="J8" s="22"/>
      <c r="K8" s="16"/>
      <c r="L8" s="15"/>
      <c r="M8" s="15"/>
      <c r="N8" s="15"/>
      <c r="O8" s="17"/>
      <c r="P8" s="8"/>
      <c r="Q8" s="14"/>
      <c r="R8" s="11"/>
      <c r="S8" s="14"/>
      <c r="T8" s="14"/>
      <c r="U8" s="14"/>
    </row>
    <row r="9" spans="1:21" s="3" customFormat="1" ht="15" customHeight="1">
      <c r="A9" s="12"/>
      <c r="B9" s="25"/>
      <c r="C9" s="18"/>
      <c r="D9" s="15"/>
      <c r="E9" s="27"/>
      <c r="F9" s="22"/>
      <c r="G9" s="27"/>
      <c r="H9" s="22"/>
      <c r="I9" s="27"/>
      <c r="J9" s="22"/>
      <c r="K9" s="16"/>
      <c r="L9" s="15"/>
      <c r="M9" s="15"/>
      <c r="N9" s="15"/>
      <c r="O9" s="10"/>
      <c r="P9" s="8"/>
      <c r="Q9" s="16"/>
      <c r="R9" s="11"/>
      <c r="S9" s="16"/>
      <c r="T9" s="14"/>
      <c r="U9" s="16"/>
    </row>
    <row r="10" spans="1:21" s="3" customFormat="1" ht="15" customHeight="1">
      <c r="A10" s="28"/>
      <c r="B10" s="25"/>
      <c r="C10" s="18" t="s">
        <v>40</v>
      </c>
      <c r="D10" s="15"/>
      <c r="E10" s="26">
        <f>E8*1.04</f>
        <v>70304</v>
      </c>
      <c r="F10" s="22"/>
      <c r="G10" s="26">
        <f>(I10-E10)/2+E10</f>
        <v>79092</v>
      </c>
      <c r="H10" s="22"/>
      <c r="I10" s="26">
        <f>E10*1.25</f>
        <v>87880</v>
      </c>
      <c r="J10" s="22"/>
      <c r="K10" s="16"/>
      <c r="L10" s="15"/>
      <c r="M10" s="15"/>
      <c r="N10" s="15"/>
      <c r="O10" s="17"/>
      <c r="P10" s="8"/>
      <c r="Q10" s="14"/>
      <c r="R10" s="11"/>
      <c r="S10" s="14"/>
      <c r="T10" s="14"/>
      <c r="U10" s="14"/>
    </row>
    <row r="11" spans="1:21" s="3" customFormat="1" ht="15" customHeight="1">
      <c r="A11" s="12"/>
      <c r="B11" s="25"/>
      <c r="C11" s="18"/>
      <c r="D11" s="15"/>
      <c r="E11" s="27"/>
      <c r="F11" s="22"/>
      <c r="G11" s="27"/>
      <c r="H11" s="22"/>
      <c r="I11" s="27"/>
      <c r="J11" s="22"/>
      <c r="K11" s="16"/>
      <c r="L11" s="15"/>
      <c r="M11" s="15"/>
      <c r="N11" s="15"/>
      <c r="O11" s="17"/>
      <c r="P11" s="8"/>
      <c r="Q11" s="16"/>
      <c r="R11" s="11"/>
      <c r="S11" s="16"/>
      <c r="T11" s="14"/>
      <c r="U11" s="16"/>
    </row>
    <row r="12" spans="1:21" s="3" customFormat="1" ht="15" customHeight="1">
      <c r="A12" s="28"/>
      <c r="B12" s="25"/>
      <c r="C12" s="18" t="s">
        <v>41</v>
      </c>
      <c r="D12" s="15"/>
      <c r="E12" s="26">
        <f>E10*1.04</f>
        <v>73116.16</v>
      </c>
      <c r="F12" s="22"/>
      <c r="G12" s="26">
        <f>(I12-E12)/2+E12</f>
        <v>82255.68000000001</v>
      </c>
      <c r="H12" s="22"/>
      <c r="I12" s="26">
        <f>E12*1.25</f>
        <v>91395.20000000001</v>
      </c>
      <c r="J12" s="22"/>
      <c r="K12" s="16"/>
      <c r="L12" s="15"/>
      <c r="M12" s="15"/>
      <c r="N12" s="15"/>
      <c r="O12" s="17"/>
      <c r="P12" s="8"/>
      <c r="Q12" s="14"/>
      <c r="R12" s="11"/>
      <c r="S12" s="14"/>
      <c r="T12" s="14"/>
      <c r="U12" s="14"/>
    </row>
    <row r="13" spans="1:21" s="3" customFormat="1" ht="15" customHeight="1">
      <c r="A13" s="12"/>
      <c r="B13" s="25"/>
      <c r="C13" s="18"/>
      <c r="D13" s="15"/>
      <c r="E13" s="27"/>
      <c r="F13" s="22"/>
      <c r="G13" s="27"/>
      <c r="H13" s="22"/>
      <c r="I13" s="27"/>
      <c r="J13" s="22"/>
      <c r="K13" s="16"/>
      <c r="L13" s="15"/>
      <c r="M13" s="15"/>
      <c r="N13" s="15"/>
      <c r="O13" s="17"/>
      <c r="P13" s="8"/>
      <c r="Q13" s="16"/>
      <c r="R13" s="11"/>
      <c r="S13" s="16"/>
      <c r="T13" s="14"/>
      <c r="U13" s="16"/>
    </row>
    <row r="14" spans="1:21" s="8" customFormat="1" ht="15" customHeight="1">
      <c r="A14" s="28"/>
      <c r="B14" s="25"/>
      <c r="C14" s="18" t="s">
        <v>42</v>
      </c>
      <c r="D14" s="15"/>
      <c r="E14" s="26">
        <f>E12*1.04</f>
        <v>76040.8064</v>
      </c>
      <c r="F14" s="22"/>
      <c r="G14" s="26">
        <f>(I14-E14)/2+E14</f>
        <v>85545.9072</v>
      </c>
      <c r="H14" s="22"/>
      <c r="I14" s="26">
        <f>E14*1.25</f>
        <v>95051.008</v>
      </c>
      <c r="J14" s="22"/>
      <c r="K14" s="16"/>
      <c r="L14" s="15"/>
      <c r="M14" s="15"/>
      <c r="N14" s="15"/>
      <c r="O14" s="17"/>
      <c r="Q14" s="14"/>
      <c r="R14" s="11"/>
      <c r="S14" s="14"/>
      <c r="T14" s="14"/>
      <c r="U14" s="14"/>
    </row>
    <row r="15" spans="1:21" s="3" customFormat="1" ht="15" customHeight="1">
      <c r="A15" s="12"/>
      <c r="B15" s="25"/>
      <c r="C15" s="18"/>
      <c r="D15" s="15"/>
      <c r="E15" s="27"/>
      <c r="F15" s="22"/>
      <c r="G15" s="27"/>
      <c r="H15" s="22"/>
      <c r="I15" s="27"/>
      <c r="J15" s="22"/>
      <c r="K15" s="16"/>
      <c r="L15" s="15"/>
      <c r="M15" s="15"/>
      <c r="N15" s="15"/>
      <c r="O15" s="29"/>
      <c r="P15" s="8"/>
      <c r="Q15" s="14"/>
      <c r="R15" s="11"/>
      <c r="S15" s="14"/>
      <c r="T15" s="14"/>
      <c r="U15" s="14"/>
    </row>
    <row r="16" spans="1:21" s="8" customFormat="1" ht="15" customHeight="1">
      <c r="A16" s="28"/>
      <c r="B16" s="25"/>
      <c r="C16" s="18" t="s">
        <v>43</v>
      </c>
      <c r="D16" s="15"/>
      <c r="E16" s="26">
        <f>E14*1.04</f>
        <v>79082.438656</v>
      </c>
      <c r="F16" s="22"/>
      <c r="G16" s="26">
        <f>(I16-E16)/2+E16</f>
        <v>88967.74348800001</v>
      </c>
      <c r="H16" s="22"/>
      <c r="I16" s="26">
        <f>E16*1.25</f>
        <v>98853.04832</v>
      </c>
      <c r="J16" s="22"/>
      <c r="K16" s="16"/>
      <c r="L16" s="15"/>
      <c r="M16" s="15"/>
      <c r="N16" s="15"/>
      <c r="O16" s="17"/>
      <c r="Q16" s="14"/>
      <c r="R16" s="11"/>
      <c r="S16" s="14"/>
      <c r="T16" s="14"/>
      <c r="U16" s="14"/>
    </row>
    <row r="17" spans="1:21" s="3" customFormat="1" ht="15" customHeight="1">
      <c r="A17" s="12"/>
      <c r="B17" s="25"/>
      <c r="C17" s="18"/>
      <c r="D17" s="15"/>
      <c r="E17" s="27"/>
      <c r="F17" s="22"/>
      <c r="G17" s="27"/>
      <c r="H17" s="22"/>
      <c r="I17" s="27"/>
      <c r="J17" s="22"/>
      <c r="K17" s="16"/>
      <c r="L17" s="15"/>
      <c r="M17" s="15"/>
      <c r="N17" s="15"/>
      <c r="O17" s="17"/>
      <c r="P17" s="8"/>
      <c r="Q17" s="14"/>
      <c r="R17" s="11"/>
      <c r="S17" s="14"/>
      <c r="T17" s="14"/>
      <c r="U17" s="14"/>
    </row>
    <row r="18" spans="1:21" s="8" customFormat="1" ht="15" customHeight="1">
      <c r="A18" s="28"/>
      <c r="B18" s="25"/>
      <c r="C18" s="18" t="s">
        <v>44</v>
      </c>
      <c r="D18" s="15"/>
      <c r="E18" s="26">
        <f>E16*1.04</f>
        <v>82245.73620224</v>
      </c>
      <c r="F18" s="22"/>
      <c r="G18" s="26">
        <f>(I18-E18)/2+E18</f>
        <v>92526.45322752</v>
      </c>
      <c r="H18" s="22"/>
      <c r="I18" s="26">
        <f>E18*1.25</f>
        <v>102807.1702528</v>
      </c>
      <c r="J18" s="22"/>
      <c r="K18" s="16"/>
      <c r="L18" s="15"/>
      <c r="M18" s="15"/>
      <c r="N18" s="15"/>
      <c r="O18" s="17"/>
      <c r="Q18" s="14"/>
      <c r="R18" s="11"/>
      <c r="S18" s="14"/>
      <c r="T18" s="14"/>
      <c r="U18" s="14"/>
    </row>
    <row r="19" spans="1:21" s="3" customFormat="1" ht="15" customHeight="1">
      <c r="A19" s="12"/>
      <c r="B19" s="25"/>
      <c r="C19" s="18"/>
      <c r="D19" s="15"/>
      <c r="E19" s="27"/>
      <c r="F19" s="22"/>
      <c r="G19" s="27"/>
      <c r="H19" s="22"/>
      <c r="I19" s="27"/>
      <c r="J19" s="22"/>
      <c r="K19" s="16"/>
      <c r="L19" s="15"/>
      <c r="M19" s="15"/>
      <c r="N19" s="15"/>
      <c r="O19" s="17"/>
      <c r="P19" s="8"/>
      <c r="Q19" s="14"/>
      <c r="R19" s="11"/>
      <c r="S19" s="14"/>
      <c r="T19" s="14"/>
      <c r="U19" s="14"/>
    </row>
    <row r="20" spans="1:21" s="8" customFormat="1" ht="15" customHeight="1">
      <c r="A20" s="28"/>
      <c r="B20" s="25"/>
      <c r="C20" s="18" t="s">
        <v>45</v>
      </c>
      <c r="D20" s="15"/>
      <c r="E20" s="26">
        <f>E18*1.04</f>
        <v>85535.5656503296</v>
      </c>
      <c r="F20" s="22"/>
      <c r="G20" s="26">
        <f>(I20-E20)/2+E20</f>
        <v>96227.5113566208</v>
      </c>
      <c r="H20" s="22"/>
      <c r="I20" s="26">
        <f>E20*1.25</f>
        <v>106919.457062912</v>
      </c>
      <c r="J20" s="22"/>
      <c r="K20" s="16"/>
      <c r="L20" s="15"/>
      <c r="M20" s="15"/>
      <c r="N20" s="15"/>
      <c r="O20" s="17"/>
      <c r="Q20" s="14"/>
      <c r="R20" s="11"/>
      <c r="S20" s="14"/>
      <c r="T20" s="14"/>
      <c r="U20" s="14"/>
    </row>
    <row r="21" spans="1:21" s="3" customFormat="1" ht="15" customHeight="1">
      <c r="A21" s="28"/>
      <c r="B21" s="25"/>
      <c r="C21" s="18"/>
      <c r="D21" s="15"/>
      <c r="E21" s="27"/>
      <c r="F21" s="22"/>
      <c r="G21" s="27"/>
      <c r="H21" s="22"/>
      <c r="I21" s="27"/>
      <c r="J21" s="22"/>
      <c r="K21" s="16"/>
      <c r="L21" s="15"/>
      <c r="M21" s="15"/>
      <c r="N21" s="15"/>
      <c r="O21" s="17"/>
      <c r="P21" s="8"/>
      <c r="Q21" s="14"/>
      <c r="R21" s="11"/>
      <c r="S21" s="14"/>
      <c r="T21" s="14"/>
      <c r="U21" s="14"/>
    </row>
    <row r="22" spans="1:21" s="8" customFormat="1" ht="15" customHeight="1">
      <c r="A22" s="28"/>
      <c r="B22" s="25"/>
      <c r="C22" s="18" t="s">
        <v>46</v>
      </c>
      <c r="D22" s="15"/>
      <c r="E22" s="26">
        <f>E20*1.04</f>
        <v>88956.98827634279</v>
      </c>
      <c r="F22" s="22"/>
      <c r="G22" s="26">
        <f>(I22-E22)/2+E22</f>
        <v>100076.61181088563</v>
      </c>
      <c r="H22" s="22"/>
      <c r="I22" s="26">
        <f>E22*1.25</f>
        <v>111196.23534542849</v>
      </c>
      <c r="J22" s="22"/>
      <c r="K22" s="16"/>
      <c r="L22" s="15"/>
      <c r="M22" s="15"/>
      <c r="N22" s="15"/>
      <c r="O22" s="17"/>
      <c r="Q22" s="14"/>
      <c r="R22" s="11"/>
      <c r="S22" s="14"/>
      <c r="T22" s="14"/>
      <c r="U22" s="14"/>
    </row>
    <row r="23" spans="1:21" s="3" customFormat="1" ht="15" customHeight="1">
      <c r="A23" s="12"/>
      <c r="B23" s="25"/>
      <c r="C23" s="18"/>
      <c r="D23" s="15"/>
      <c r="E23" s="27"/>
      <c r="F23" s="22"/>
      <c r="G23" s="27"/>
      <c r="H23" s="22"/>
      <c r="I23" s="27"/>
      <c r="J23" s="22"/>
      <c r="K23" s="16"/>
      <c r="L23" s="15"/>
      <c r="M23" s="15"/>
      <c r="N23" s="15"/>
      <c r="O23" s="17"/>
      <c r="P23" s="8"/>
      <c r="Q23" s="14"/>
      <c r="R23" s="11"/>
      <c r="S23" s="14"/>
      <c r="T23" s="14"/>
      <c r="U23" s="14"/>
    </row>
    <row r="24" spans="1:21" s="8" customFormat="1" ht="15" customHeight="1">
      <c r="A24" s="28"/>
      <c r="B24" s="25"/>
      <c r="C24" s="18" t="s">
        <v>47</v>
      </c>
      <c r="D24" s="15"/>
      <c r="E24" s="26">
        <f>E22*1.04</f>
        <v>92515.2678073965</v>
      </c>
      <c r="F24" s="22"/>
      <c r="G24" s="26">
        <f>(I24-E24)/2+E24</f>
        <v>104079.67628332107</v>
      </c>
      <c r="H24" s="22"/>
      <c r="I24" s="26">
        <f>E24*1.25</f>
        <v>115644.08475924563</v>
      </c>
      <c r="J24" s="22"/>
      <c r="K24" s="16"/>
      <c r="L24" s="15"/>
      <c r="M24" s="15"/>
      <c r="N24" s="15"/>
      <c r="O24" s="17"/>
      <c r="Q24" s="14"/>
      <c r="R24" s="11"/>
      <c r="S24" s="14"/>
      <c r="T24" s="14"/>
      <c r="U24" s="14"/>
    </row>
    <row r="25" spans="1:21" s="3" customFormat="1" ht="15" customHeight="1">
      <c r="A25" s="12"/>
      <c r="B25" s="25"/>
      <c r="C25" s="18"/>
      <c r="D25" s="15"/>
      <c r="E25" s="27"/>
      <c r="F25" s="22"/>
      <c r="G25" s="27"/>
      <c r="H25" s="22"/>
      <c r="I25" s="27"/>
      <c r="J25" s="22"/>
      <c r="K25" s="16"/>
      <c r="L25" s="15"/>
      <c r="M25" s="15"/>
      <c r="N25" s="15"/>
      <c r="O25" s="29"/>
      <c r="P25" s="8"/>
      <c r="Q25" s="14"/>
      <c r="R25" s="11"/>
      <c r="S25" s="14"/>
      <c r="T25" s="14"/>
      <c r="U25" s="14"/>
    </row>
    <row r="26" spans="1:21" s="8" customFormat="1" ht="15" customHeight="1">
      <c r="A26" s="28"/>
      <c r="B26" s="25"/>
      <c r="C26" s="18" t="s">
        <v>48</v>
      </c>
      <c r="D26" s="15"/>
      <c r="E26" s="26">
        <f>E24*1.04</f>
        <v>96215.87851969237</v>
      </c>
      <c r="F26" s="22"/>
      <c r="G26" s="26">
        <f>(I26-E26)/2+E26</f>
        <v>108242.86333465391</v>
      </c>
      <c r="H26" s="22"/>
      <c r="I26" s="26">
        <f>E26*1.25</f>
        <v>120269.84814961546</v>
      </c>
      <c r="J26" s="22"/>
      <c r="K26" s="16"/>
      <c r="L26" s="15"/>
      <c r="M26" s="15"/>
      <c r="N26" s="15"/>
      <c r="O26" s="17"/>
      <c r="Q26" s="14"/>
      <c r="R26" s="11"/>
      <c r="S26" s="14"/>
      <c r="T26" s="14"/>
      <c r="U26" s="14"/>
    </row>
    <row r="27" spans="1:21" s="3" customFormat="1" ht="15" customHeight="1">
      <c r="A27" s="12"/>
      <c r="B27" s="25"/>
      <c r="C27" s="18"/>
      <c r="D27" s="15"/>
      <c r="E27" s="27"/>
      <c r="F27" s="22"/>
      <c r="G27" s="27"/>
      <c r="H27" s="22"/>
      <c r="I27" s="27"/>
      <c r="J27" s="22"/>
      <c r="K27" s="16"/>
      <c r="L27" s="15"/>
      <c r="M27" s="15"/>
      <c r="N27" s="15"/>
      <c r="O27" s="17"/>
      <c r="P27" s="8"/>
      <c r="Q27" s="14"/>
      <c r="R27" s="11"/>
      <c r="S27" s="14"/>
      <c r="T27" s="14"/>
      <c r="U27" s="14"/>
    </row>
    <row r="28" spans="1:21" s="8" customFormat="1" ht="15" customHeight="1">
      <c r="A28" s="28"/>
      <c r="B28" s="25"/>
      <c r="C28" s="18" t="s">
        <v>49</v>
      </c>
      <c r="D28" s="15"/>
      <c r="E28" s="26">
        <f>E26*1.04</f>
        <v>100064.51366048006</v>
      </c>
      <c r="F28" s="22"/>
      <c r="G28" s="26">
        <f>(I28-E28)/2+E28</f>
        <v>112572.57786804007</v>
      </c>
      <c r="H28" s="22"/>
      <c r="I28" s="26">
        <f>E28*1.25</f>
        <v>125080.64207560007</v>
      </c>
      <c r="J28" s="22"/>
      <c r="K28" s="16"/>
      <c r="L28" s="15"/>
      <c r="M28" s="15"/>
      <c r="N28" s="15"/>
      <c r="O28" s="17"/>
      <c r="Q28" s="14"/>
      <c r="R28" s="11"/>
      <c r="S28" s="14"/>
      <c r="T28" s="14"/>
      <c r="U28" s="14"/>
    </row>
    <row r="29" spans="1:21" s="3" customFormat="1" ht="15" customHeight="1">
      <c r="A29" s="12"/>
      <c r="B29" s="25"/>
      <c r="C29" s="18"/>
      <c r="D29" s="15"/>
      <c r="E29" s="27"/>
      <c r="F29" s="22"/>
      <c r="G29" s="27"/>
      <c r="H29" s="22"/>
      <c r="I29" s="27"/>
      <c r="J29" s="22"/>
      <c r="K29" s="16"/>
      <c r="L29" s="15"/>
      <c r="M29" s="15"/>
      <c r="N29" s="15"/>
      <c r="O29" s="17"/>
      <c r="P29" s="8"/>
      <c r="Q29" s="14"/>
      <c r="R29" s="11"/>
      <c r="S29" s="14"/>
      <c r="T29" s="14"/>
      <c r="U29" s="14"/>
    </row>
    <row r="30" spans="1:21" s="8" customFormat="1" ht="15" customHeight="1">
      <c r="A30" s="28"/>
      <c r="B30" s="25"/>
      <c r="C30" s="18" t="s">
        <v>50</v>
      </c>
      <c r="D30" s="15"/>
      <c r="E30" s="26">
        <f>E28*1.04</f>
        <v>104067.09420689927</v>
      </c>
      <c r="F30" s="22"/>
      <c r="G30" s="26">
        <f>(I30-E30)/2+E30</f>
        <v>117075.48098276168</v>
      </c>
      <c r="H30" s="22"/>
      <c r="I30" s="26">
        <f>E30*1.25</f>
        <v>130083.8677586241</v>
      </c>
      <c r="J30" s="22"/>
      <c r="K30" s="16"/>
      <c r="L30" s="15"/>
      <c r="M30" s="15"/>
      <c r="N30" s="15"/>
      <c r="O30" s="17"/>
      <c r="Q30" s="14"/>
      <c r="R30" s="11"/>
      <c r="S30" s="14"/>
      <c r="T30" s="14"/>
      <c r="U30" s="14"/>
    </row>
    <row r="31" spans="1:21" s="3" customFormat="1" ht="15" customHeight="1">
      <c r="A31" s="12"/>
      <c r="B31" s="25"/>
      <c r="C31" s="18"/>
      <c r="D31" s="15"/>
      <c r="E31" s="27"/>
      <c r="F31" s="22"/>
      <c r="G31" s="27"/>
      <c r="H31" s="22"/>
      <c r="I31" s="27"/>
      <c r="J31" s="22"/>
      <c r="K31" s="16"/>
      <c r="L31" s="15"/>
      <c r="M31" s="15"/>
      <c r="N31" s="15"/>
      <c r="O31" s="17"/>
      <c r="P31" s="8"/>
      <c r="Q31" s="14"/>
      <c r="R31" s="11"/>
      <c r="S31" s="14"/>
      <c r="T31" s="14"/>
      <c r="U31" s="14"/>
    </row>
    <row r="32" spans="1:21" s="8" customFormat="1" ht="15" customHeight="1">
      <c r="A32" s="28"/>
      <c r="B32" s="25"/>
      <c r="C32" s="18" t="s">
        <v>51</v>
      </c>
      <c r="D32" s="15"/>
      <c r="E32" s="26">
        <f>E30*1.04</f>
        <v>108229.77797517525</v>
      </c>
      <c r="F32" s="22"/>
      <c r="G32" s="26">
        <f>(I32-E32)/2+E32</f>
        <v>121758.50022207215</v>
      </c>
      <c r="H32" s="22"/>
      <c r="I32" s="26">
        <f>E32*1.25</f>
        <v>135287.22246896906</v>
      </c>
      <c r="J32" s="22"/>
      <c r="K32" s="16"/>
      <c r="L32" s="15"/>
      <c r="M32" s="15"/>
      <c r="N32" s="15"/>
      <c r="O32" s="17"/>
      <c r="Q32" s="14"/>
      <c r="R32" s="11"/>
      <c r="S32" s="14"/>
      <c r="T32" s="14"/>
      <c r="U32" s="14"/>
    </row>
    <row r="33" spans="1:21" s="3" customFormat="1" ht="15" customHeight="1">
      <c r="A33" s="12"/>
      <c r="B33" s="25"/>
      <c r="C33" s="18"/>
      <c r="D33" s="15"/>
      <c r="E33" s="27"/>
      <c r="F33" s="22"/>
      <c r="G33" s="27"/>
      <c r="H33" s="22"/>
      <c r="I33" s="27"/>
      <c r="J33" s="22"/>
      <c r="K33" s="16"/>
      <c r="L33" s="15"/>
      <c r="M33" s="15"/>
      <c r="N33" s="15"/>
      <c r="O33" s="17"/>
      <c r="P33" s="8"/>
      <c r="Q33" s="14"/>
      <c r="R33" s="11"/>
      <c r="S33" s="14"/>
      <c r="T33" s="14"/>
      <c r="U33" s="14"/>
    </row>
    <row r="34" spans="1:21" s="8" customFormat="1" ht="15" customHeight="1">
      <c r="A34" s="28"/>
      <c r="B34" s="25"/>
      <c r="C34" s="18" t="s">
        <v>52</v>
      </c>
      <c r="D34" s="15"/>
      <c r="E34" s="26">
        <f>E32*1.04</f>
        <v>112558.96909418226</v>
      </c>
      <c r="F34" s="22"/>
      <c r="G34" s="26">
        <f>(I34-E34)/2+E34</f>
        <v>126628.84023095504</v>
      </c>
      <c r="H34" s="22"/>
      <c r="I34" s="26">
        <f>E34*1.25</f>
        <v>140698.71136772784</v>
      </c>
      <c r="J34" s="22"/>
      <c r="K34" s="16"/>
      <c r="L34" s="15"/>
      <c r="M34" s="15"/>
      <c r="N34" s="15"/>
      <c r="O34" s="17"/>
      <c r="Q34" s="14"/>
      <c r="R34" s="11"/>
      <c r="S34" s="14"/>
      <c r="T34" s="14"/>
      <c r="U34" s="14"/>
    </row>
    <row r="35" spans="1:21" s="3" customFormat="1" ht="15" customHeight="1">
      <c r="A35" s="12"/>
      <c r="B35" s="25"/>
      <c r="C35" s="18"/>
      <c r="D35" s="15"/>
      <c r="E35" s="27"/>
      <c r="F35" s="22"/>
      <c r="G35" s="27"/>
      <c r="H35" s="22"/>
      <c r="I35" s="27"/>
      <c r="J35" s="22"/>
      <c r="K35" s="16"/>
      <c r="L35" s="15"/>
      <c r="M35" s="15"/>
      <c r="N35" s="15"/>
      <c r="O35" s="17"/>
      <c r="P35" s="8"/>
      <c r="Q35" s="14"/>
      <c r="R35" s="11"/>
      <c r="S35" s="14"/>
      <c r="T35" s="14"/>
      <c r="U35" s="14"/>
    </row>
    <row r="36" spans="1:21" s="3" customFormat="1" ht="14.25" customHeight="1">
      <c r="A36" s="28"/>
      <c r="B36" s="25"/>
      <c r="C36" s="18" t="s">
        <v>53</v>
      </c>
      <c r="D36" s="15"/>
      <c r="E36" s="26">
        <f>E34*1.04</f>
        <v>117061.32785794955</v>
      </c>
      <c r="F36" s="22"/>
      <c r="G36" s="26">
        <f>(I36-E36)/2+E36</f>
        <v>131693.99384019326</v>
      </c>
      <c r="H36" s="22"/>
      <c r="I36" s="26">
        <f>E36*1.25</f>
        <v>146326.65982243695</v>
      </c>
      <c r="J36" s="22"/>
      <c r="K36" s="16"/>
      <c r="L36" s="15"/>
      <c r="M36" s="15"/>
      <c r="N36" s="15"/>
      <c r="O36" s="17"/>
      <c r="P36" s="8"/>
      <c r="Q36" s="14"/>
      <c r="R36" s="11"/>
      <c r="S36" s="14"/>
      <c r="T36" s="14"/>
      <c r="U36" s="14"/>
    </row>
    <row r="37" spans="1:21" s="3" customFormat="1" ht="15" customHeight="1">
      <c r="A37" s="28"/>
      <c r="B37" s="25"/>
      <c r="C37" s="18"/>
      <c r="D37" s="15"/>
      <c r="E37" s="27"/>
      <c r="F37" s="22"/>
      <c r="G37" s="27"/>
      <c r="H37" s="22"/>
      <c r="I37" s="27"/>
      <c r="J37" s="22"/>
      <c r="K37" s="16"/>
      <c r="L37" s="15"/>
      <c r="M37" s="15"/>
      <c r="N37" s="15"/>
      <c r="O37" s="17"/>
      <c r="P37" s="8"/>
      <c r="Q37" s="16"/>
      <c r="R37" s="11"/>
      <c r="S37" s="16"/>
      <c r="T37" s="14"/>
      <c r="U37" s="16"/>
    </row>
    <row r="38" spans="1:21" s="3" customFormat="1" ht="15" customHeight="1">
      <c r="A38" s="28"/>
      <c r="B38" s="25"/>
      <c r="C38" s="18" t="s">
        <v>54</v>
      </c>
      <c r="D38" s="15"/>
      <c r="E38" s="26">
        <f>E36*1.05</f>
        <v>122914.39425084704</v>
      </c>
      <c r="F38" s="22"/>
      <c r="G38" s="26">
        <f>(I38-E38)/2+E38</f>
        <v>138278.69353220292</v>
      </c>
      <c r="H38" s="22"/>
      <c r="I38" s="26">
        <f>E38*1.25</f>
        <v>153642.99281355878</v>
      </c>
      <c r="J38" s="22"/>
      <c r="K38" s="16"/>
      <c r="L38" s="15"/>
      <c r="M38" s="15"/>
      <c r="N38" s="15"/>
      <c r="O38" s="17"/>
      <c r="P38" s="8"/>
      <c r="Q38" s="14"/>
      <c r="R38" s="11"/>
      <c r="S38" s="14"/>
      <c r="T38" s="14"/>
      <c r="U38" s="14"/>
    </row>
    <row r="39" spans="1:21" s="3" customFormat="1" ht="15" customHeight="1">
      <c r="A39" s="28"/>
      <c r="B39" s="25"/>
      <c r="C39" s="18"/>
      <c r="D39" s="15"/>
      <c r="E39" s="27"/>
      <c r="F39" s="22"/>
      <c r="G39" s="27"/>
      <c r="H39" s="22"/>
      <c r="I39" s="27"/>
      <c r="J39" s="22"/>
      <c r="K39" s="16"/>
      <c r="L39" s="15"/>
      <c r="M39" s="15"/>
      <c r="N39" s="15"/>
      <c r="O39" s="17"/>
      <c r="P39" s="8"/>
      <c r="Q39" s="16"/>
      <c r="R39" s="11"/>
      <c r="S39" s="16"/>
      <c r="T39" s="14"/>
      <c r="U39" s="16"/>
    </row>
    <row r="40" spans="1:21" s="3" customFormat="1" ht="15" customHeight="1">
      <c r="A40" s="28"/>
      <c r="B40" s="25"/>
      <c r="C40" s="18" t="s">
        <v>55</v>
      </c>
      <c r="D40" s="15"/>
      <c r="E40" s="26">
        <f>E38*1.06</f>
        <v>130289.25790589786</v>
      </c>
      <c r="F40" s="22"/>
      <c r="G40" s="26">
        <f>(I40-E40)/2+E40</f>
        <v>146575.4151441351</v>
      </c>
      <c r="H40" s="22"/>
      <c r="I40" s="26">
        <f>E40*1.25</f>
        <v>162861.57238237234</v>
      </c>
      <c r="J40" s="22"/>
      <c r="K40" s="16"/>
      <c r="L40" s="15"/>
      <c r="M40" s="15"/>
      <c r="N40" s="15"/>
      <c r="O40" s="17"/>
      <c r="P40" s="8"/>
      <c r="Q40" s="14"/>
      <c r="R40" s="11"/>
      <c r="S40" s="14"/>
      <c r="T40" s="14"/>
      <c r="U40" s="14"/>
    </row>
    <row r="41" spans="1:21" s="3" customFormat="1" ht="15" customHeight="1">
      <c r="A41" s="28"/>
      <c r="B41" s="25"/>
      <c r="C41" s="18"/>
      <c r="D41" s="15"/>
      <c r="E41" s="27"/>
      <c r="F41" s="22"/>
      <c r="G41" s="27"/>
      <c r="H41" s="22"/>
      <c r="I41" s="27"/>
      <c r="J41" s="22"/>
      <c r="K41" s="16"/>
      <c r="L41" s="15"/>
      <c r="M41" s="15"/>
      <c r="N41" s="15"/>
      <c r="O41" s="17"/>
      <c r="P41" s="8"/>
      <c r="Q41" s="16"/>
      <c r="R41" s="11"/>
      <c r="S41" s="16"/>
      <c r="T41" s="14"/>
      <c r="U41" s="16"/>
    </row>
    <row r="42" spans="1:21" s="3" customFormat="1" ht="15" customHeight="1">
      <c r="A42" s="28"/>
      <c r="B42" s="25"/>
      <c r="C42" s="18" t="s">
        <v>56</v>
      </c>
      <c r="D42" s="15"/>
      <c r="E42" s="26">
        <f>E40*1.07</f>
        <v>139409.5059593107</v>
      </c>
      <c r="F42" s="22"/>
      <c r="G42" s="26">
        <f>(I42-E42)/2+E42</f>
        <v>156835.69420422456</v>
      </c>
      <c r="H42" s="22"/>
      <c r="I42" s="26">
        <f>E42*1.25</f>
        <v>174261.8824491384</v>
      </c>
      <c r="J42" s="22"/>
      <c r="K42" s="16"/>
      <c r="L42" s="15"/>
      <c r="M42" s="15"/>
      <c r="N42" s="15"/>
      <c r="O42" s="17"/>
      <c r="P42" s="8"/>
      <c r="Q42" s="14"/>
      <c r="R42" s="11"/>
      <c r="S42" s="14"/>
      <c r="T42" s="14"/>
      <c r="U42" s="14"/>
    </row>
    <row r="43" spans="1:21" s="3" customFormat="1" ht="15" customHeight="1">
      <c r="A43" s="14"/>
      <c r="B43" s="25"/>
      <c r="C43" s="18"/>
      <c r="D43" s="15"/>
      <c r="E43" s="27" t="s">
        <v>0</v>
      </c>
      <c r="F43" s="22"/>
      <c r="G43" s="27"/>
      <c r="H43" s="22"/>
      <c r="I43" s="27"/>
      <c r="J43" s="22"/>
      <c r="K43" s="16"/>
      <c r="L43" s="15"/>
      <c r="M43" s="15"/>
      <c r="N43" s="15"/>
      <c r="O43" s="30"/>
      <c r="P43" s="8"/>
      <c r="Q43" s="16"/>
      <c r="R43" s="11"/>
      <c r="S43" s="11"/>
      <c r="T43" s="8"/>
      <c r="U43" s="8"/>
    </row>
    <row r="44" spans="1:21" s="3" customFormat="1" ht="15" customHeight="1">
      <c r="A44" s="28"/>
      <c r="B44" s="25"/>
      <c r="C44" s="18" t="s">
        <v>57</v>
      </c>
      <c r="E44" s="26">
        <f>E42*1.08</f>
        <v>150562.2664360556</v>
      </c>
      <c r="F44" s="22"/>
      <c r="G44" s="26">
        <f>(I44-E44)/2+E44</f>
        <v>169382.54974056254</v>
      </c>
      <c r="H44" s="22"/>
      <c r="I44" s="26">
        <f>E44*1.25</f>
        <v>188202.83304506948</v>
      </c>
      <c r="J44" s="22"/>
      <c r="K44" s="31"/>
      <c r="M44" s="15"/>
      <c r="N44" s="15"/>
      <c r="O44" s="32"/>
      <c r="P44" s="8"/>
      <c r="Q44" s="14"/>
      <c r="R44" s="11"/>
      <c r="S44" s="15"/>
      <c r="T44" s="8"/>
      <c r="U44" s="14"/>
    </row>
    <row r="45" spans="1:21" s="3" customFormat="1" ht="15" customHeight="1">
      <c r="A45" s="14"/>
      <c r="B45" s="25"/>
      <c r="C45" s="18"/>
      <c r="E45" s="27"/>
      <c r="F45" s="22"/>
      <c r="G45" s="27"/>
      <c r="H45" s="22"/>
      <c r="I45" s="27"/>
      <c r="J45" s="22"/>
      <c r="K45" s="31"/>
      <c r="M45" s="8"/>
      <c r="N45" s="8"/>
      <c r="O45" s="32"/>
      <c r="P45" s="8"/>
      <c r="Q45" s="16"/>
      <c r="R45" s="11"/>
      <c r="S45" s="11"/>
      <c r="T45" s="8"/>
      <c r="U45" s="8"/>
    </row>
    <row r="46" spans="1:21" s="3" customFormat="1" ht="15" customHeight="1">
      <c r="A46" s="28"/>
      <c r="B46" s="25"/>
      <c r="C46" s="18" t="s">
        <v>58</v>
      </c>
      <c r="E46" s="26">
        <f>E44*1.09</f>
        <v>164112.8704153006</v>
      </c>
      <c r="F46" s="22"/>
      <c r="G46" s="26">
        <f>(I46-E46)/2+E46</f>
        <v>184626.97921721317</v>
      </c>
      <c r="H46" s="22"/>
      <c r="I46" s="26">
        <f>E46*1.25</f>
        <v>205141.08801912575</v>
      </c>
      <c r="J46" s="22"/>
      <c r="K46" s="31"/>
      <c r="M46" s="15"/>
      <c r="N46" s="8"/>
      <c r="O46" s="32"/>
      <c r="P46" s="8"/>
      <c r="Q46" s="14"/>
      <c r="R46" s="11"/>
      <c r="S46" s="15"/>
      <c r="T46" s="8"/>
      <c r="U46" s="14"/>
    </row>
    <row r="47" spans="1:21" s="3" customFormat="1" ht="15" customHeight="1">
      <c r="A47" s="14"/>
      <c r="B47" s="25"/>
      <c r="C47" s="18"/>
      <c r="E47" s="27"/>
      <c r="F47" s="22"/>
      <c r="G47" s="27"/>
      <c r="H47" s="22"/>
      <c r="I47" s="27"/>
      <c r="J47" s="22"/>
      <c r="K47" s="31"/>
      <c r="M47" s="8"/>
      <c r="N47" s="8"/>
      <c r="O47" s="32"/>
      <c r="P47" s="8"/>
      <c r="Q47" s="16"/>
      <c r="R47" s="11"/>
      <c r="S47" s="11"/>
      <c r="T47" s="8"/>
      <c r="U47" s="8"/>
    </row>
    <row r="48" spans="1:21" s="3" customFormat="1" ht="15" customHeight="1">
      <c r="A48" s="28"/>
      <c r="B48" s="25"/>
      <c r="C48" s="18" t="s">
        <v>59</v>
      </c>
      <c r="E48" s="26">
        <f>E46*1.1</f>
        <v>180524.15745683067</v>
      </c>
      <c r="F48" s="22"/>
      <c r="G48" s="26">
        <f>(I48-E48)/2+E48</f>
        <v>203089.6771389345</v>
      </c>
      <c r="H48" s="22"/>
      <c r="I48" s="26">
        <f>E48*1.25</f>
        <v>225655.19682103832</v>
      </c>
      <c r="J48" s="22"/>
      <c r="K48" s="31"/>
      <c r="M48" s="15"/>
      <c r="N48" s="8"/>
      <c r="O48" s="32"/>
      <c r="P48" s="8"/>
      <c r="Q48" s="14"/>
      <c r="R48" s="11"/>
      <c r="S48" s="15"/>
      <c r="T48" s="8"/>
      <c r="U48" s="14"/>
    </row>
  </sheetData>
  <sheetProtection/>
  <mergeCells count="1">
    <mergeCell ref="B1:J1"/>
  </mergeCells>
  <printOptions/>
  <pageMargins left="0.75" right="0.71" top="0.26" bottom="0.25" header="0.25" footer="0.2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 of Legislative 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Andrew Bass</dc:creator>
  <cp:keywords/>
  <dc:description/>
  <cp:lastModifiedBy>Human Resources</cp:lastModifiedBy>
  <cp:lastPrinted>2009-06-08T16:29:50Z</cp:lastPrinted>
  <dcterms:created xsi:type="dcterms:W3CDTF">2008-06-06T13:59:06Z</dcterms:created>
  <dcterms:modified xsi:type="dcterms:W3CDTF">2012-01-11T19:54:51Z</dcterms:modified>
  <cp:category/>
  <cp:version/>
  <cp:contentType/>
  <cp:contentStatus/>
</cp:coreProperties>
</file>